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10.1\документы\Бюджетный Отдел\+МОНИТОРИНГ\2025\--------------за 2025 год\"/>
    </mc:Choice>
  </mc:AlternateContent>
  <bookViews>
    <workbookView xWindow="0" yWindow="0" windowWidth="28800" windowHeight="11835" activeTab="1"/>
  </bookViews>
  <sheets>
    <sheet name="Доходы" sheetId="1" r:id="rId1"/>
    <sheet name="Расходы" sheetId="2" r:id="rId2"/>
    <sheet name="Источники фин-я дефицита" sheetId="3" r:id="rId3"/>
  </sheets>
  <definedNames>
    <definedName name="APPT" localSheetId="1">Расходы!#REF!</definedName>
    <definedName name="FIO" localSheetId="1">Расходы!$D$15</definedName>
    <definedName name="LAST_CELL" localSheetId="1">Расходы!$H$69</definedName>
    <definedName name="SIGN" localSheetId="1">Расходы!$A$15:$F$16</definedName>
    <definedName name="_xlnm.Print_Area" localSheetId="0">Доходы!$A$1:$G$38</definedName>
  </definedNames>
  <calcPr calcId="152511"/>
</workbook>
</file>

<file path=xl/calcChain.xml><?xml version="1.0" encoding="utf-8"?>
<calcChain xmlns="http://schemas.openxmlformats.org/spreadsheetml/2006/main">
  <c r="D11" i="2" l="1"/>
  <c r="C11" i="2"/>
  <c r="H13" i="3"/>
  <c r="H12" i="3"/>
  <c r="H11" i="3"/>
  <c r="F11" i="3"/>
  <c r="H10" i="3"/>
  <c r="F10" i="3"/>
  <c r="G9" i="3"/>
  <c r="G16" i="3" s="1"/>
  <c r="F9" i="3"/>
  <c r="E9" i="3"/>
  <c r="E16" i="3" s="1"/>
  <c r="D9" i="3"/>
  <c r="D16" i="3" s="1"/>
  <c r="F8" i="3"/>
  <c r="F7" i="3"/>
  <c r="G6" i="3"/>
  <c r="E6" i="3"/>
  <c r="D6" i="3"/>
  <c r="F65" i="2"/>
  <c r="D65" i="2"/>
  <c r="C65" i="2"/>
  <c r="G64" i="2"/>
  <c r="E64" i="2"/>
  <c r="G63" i="2"/>
  <c r="E63" i="2"/>
  <c r="F62" i="2"/>
  <c r="D62" i="2"/>
  <c r="E62" i="2" s="1"/>
  <c r="C62" i="2"/>
  <c r="G61" i="2"/>
  <c r="E61" i="2"/>
  <c r="G60" i="2"/>
  <c r="G59" i="2"/>
  <c r="E58" i="2"/>
  <c r="F57" i="2"/>
  <c r="G57" i="2" s="1"/>
  <c r="D57" i="2"/>
  <c r="C57" i="2"/>
  <c r="E57" i="2" s="1"/>
  <c r="G56" i="2"/>
  <c r="E56" i="2"/>
  <c r="G55" i="2"/>
  <c r="E55" i="2"/>
  <c r="G54" i="2"/>
  <c r="E54" i="2"/>
  <c r="G53" i="2"/>
  <c r="E53" i="2"/>
  <c r="G52" i="2"/>
  <c r="E52" i="2"/>
  <c r="F51" i="2"/>
  <c r="E51" i="2"/>
  <c r="D51" i="2"/>
  <c r="G51" i="2" s="1"/>
  <c r="C51" i="2"/>
  <c r="G50" i="2"/>
  <c r="E50" i="2"/>
  <c r="G49" i="2"/>
  <c r="E49" i="2"/>
  <c r="G48" i="2"/>
  <c r="E48" i="2"/>
  <c r="F47" i="2"/>
  <c r="D47" i="2"/>
  <c r="E47" i="2" s="1"/>
  <c r="C47" i="2"/>
  <c r="G46" i="2"/>
  <c r="E46" i="2"/>
  <c r="G45" i="2"/>
  <c r="E45" i="2"/>
  <c r="F44" i="2"/>
  <c r="E44" i="2"/>
  <c r="D44" i="2"/>
  <c r="G44" i="2" s="1"/>
  <c r="C44" i="2"/>
  <c r="G43" i="2"/>
  <c r="E43" i="2"/>
  <c r="G42" i="2"/>
  <c r="E42" i="2"/>
  <c r="G41" i="2"/>
  <c r="E41" i="2"/>
  <c r="G40" i="2"/>
  <c r="E40" i="2"/>
  <c r="G39" i="2"/>
  <c r="E39" i="2"/>
  <c r="G38" i="2"/>
  <c r="E38" i="2"/>
  <c r="F37" i="2"/>
  <c r="G37" i="2" s="1"/>
  <c r="D37" i="2"/>
  <c r="C37" i="2"/>
  <c r="E37" i="2" s="1"/>
  <c r="G36" i="2"/>
  <c r="E36" i="2"/>
  <c r="F34" i="2"/>
  <c r="E34" i="2"/>
  <c r="D34" i="2"/>
  <c r="G34" i="2" s="1"/>
  <c r="C34" i="2"/>
  <c r="G33" i="2"/>
  <c r="E33" i="2"/>
  <c r="G32" i="2"/>
  <c r="E32" i="2"/>
  <c r="G31" i="2"/>
  <c r="E31" i="2"/>
  <c r="F30" i="2"/>
  <c r="D30" i="2"/>
  <c r="E30" i="2" s="1"/>
  <c r="C30" i="2"/>
  <c r="G29" i="2"/>
  <c r="E29" i="2"/>
  <c r="G28" i="2"/>
  <c r="E28" i="2"/>
  <c r="G27" i="2"/>
  <c r="E27" i="2"/>
  <c r="G26" i="2"/>
  <c r="E26" i="2"/>
  <c r="G25" i="2"/>
  <c r="F24" i="2"/>
  <c r="G24" i="2" s="1"/>
  <c r="D24" i="2"/>
  <c r="C24" i="2"/>
  <c r="E24" i="2" s="1"/>
  <c r="G23" i="2"/>
  <c r="E23" i="2"/>
  <c r="G22" i="2"/>
  <c r="E22" i="2"/>
  <c r="G21" i="2"/>
  <c r="E21" i="2"/>
  <c r="F20" i="2"/>
  <c r="E20" i="2"/>
  <c r="D20" i="2"/>
  <c r="G20" i="2" s="1"/>
  <c r="C20" i="2"/>
  <c r="G19" i="2"/>
  <c r="E19" i="2"/>
  <c r="G18" i="2"/>
  <c r="E18" i="2"/>
  <c r="F17" i="2"/>
  <c r="G17" i="2" s="1"/>
  <c r="D17" i="2"/>
  <c r="C17" i="2"/>
  <c r="E17" i="2" s="1"/>
  <c r="G16" i="2"/>
  <c r="E16" i="2"/>
  <c r="G15" i="2"/>
  <c r="E15" i="2"/>
  <c r="G14" i="2"/>
  <c r="E14" i="2"/>
  <c r="G13" i="2"/>
  <c r="E13" i="2"/>
  <c r="G12" i="2"/>
  <c r="E12" i="2"/>
  <c r="G11" i="2"/>
  <c r="G10" i="2"/>
  <c r="E10" i="2"/>
  <c r="F9" i="2"/>
  <c r="D9" i="2"/>
  <c r="G9" i="2" s="1"/>
  <c r="C9" i="2"/>
  <c r="F8" i="2"/>
  <c r="D40" i="1"/>
  <c r="G38" i="1"/>
  <c r="G37" i="1"/>
  <c r="G36" i="1"/>
  <c r="G35" i="1"/>
  <c r="E35" i="1"/>
  <c r="G34" i="1"/>
  <c r="E34" i="1"/>
  <c r="G33" i="1"/>
  <c r="E33" i="1"/>
  <c r="G32" i="1"/>
  <c r="E32" i="1"/>
  <c r="F31" i="1"/>
  <c r="D31" i="1"/>
  <c r="E31" i="1" s="1"/>
  <c r="C31" i="1"/>
  <c r="F30" i="1"/>
  <c r="E30" i="1"/>
  <c r="D30" i="1"/>
  <c r="G30" i="1" s="1"/>
  <c r="C30" i="1"/>
  <c r="C40" i="1" s="1"/>
  <c r="G29" i="1"/>
  <c r="E29" i="1"/>
  <c r="G28" i="1"/>
  <c r="E28" i="1"/>
  <c r="G27" i="1"/>
  <c r="E27" i="1"/>
  <c r="G26" i="1"/>
  <c r="E26" i="1"/>
  <c r="G25" i="1"/>
  <c r="E25" i="1"/>
  <c r="G24" i="1"/>
  <c r="E24" i="1"/>
  <c r="G23" i="1"/>
  <c r="E23" i="1"/>
  <c r="G22" i="1"/>
  <c r="E22" i="1"/>
  <c r="F20" i="1"/>
  <c r="G20" i="1" s="1"/>
  <c r="D20" i="1"/>
  <c r="E20" i="1" s="1"/>
  <c r="C20" i="1"/>
  <c r="G18" i="1"/>
  <c r="E18" i="1"/>
  <c r="G17" i="1"/>
  <c r="E17" i="1"/>
  <c r="G16" i="1"/>
  <c r="E16" i="1"/>
  <c r="F15" i="1"/>
  <c r="E15" i="1"/>
  <c r="D15" i="1"/>
  <c r="G15" i="1" s="1"/>
  <c r="C15" i="1"/>
  <c r="G14" i="1"/>
  <c r="E14" i="1"/>
  <c r="G13" i="1"/>
  <c r="E13" i="1"/>
  <c r="G12" i="1"/>
  <c r="G11" i="1"/>
  <c r="E11" i="1"/>
  <c r="F10" i="1"/>
  <c r="F5" i="1" s="1"/>
  <c r="F4" i="1" s="1"/>
  <c r="E10" i="1"/>
  <c r="D10" i="1"/>
  <c r="G10" i="1" s="1"/>
  <c r="C10" i="1"/>
  <c r="G9" i="1"/>
  <c r="E9" i="1"/>
  <c r="F8" i="1"/>
  <c r="D8" i="1"/>
  <c r="G8" i="1" s="1"/>
  <c r="C8" i="1"/>
  <c r="G7" i="1"/>
  <c r="E7" i="1"/>
  <c r="G6" i="1"/>
  <c r="F6" i="1"/>
  <c r="D6" i="1"/>
  <c r="E6" i="1" s="1"/>
  <c r="C6" i="1"/>
  <c r="C5" i="1" s="1"/>
  <c r="C4" i="1" s="1"/>
  <c r="D5" i="1"/>
  <c r="E11" i="2" l="1"/>
  <c r="E9" i="2"/>
  <c r="E65" i="2"/>
  <c r="G65" i="2"/>
  <c r="C8" i="2"/>
  <c r="G5" i="1"/>
  <c r="H16" i="3"/>
  <c r="F16" i="3"/>
  <c r="E5" i="1"/>
  <c r="E8" i="1"/>
  <c r="D8" i="2"/>
  <c r="H9" i="3"/>
  <c r="D4" i="1"/>
  <c r="G31" i="1"/>
  <c r="G30" i="2"/>
  <c r="G47" i="2"/>
  <c r="G62" i="2"/>
  <c r="G8" i="2" l="1"/>
  <c r="E8" i="2"/>
  <c r="G4" i="1"/>
  <c r="E4" i="1"/>
</calcChain>
</file>

<file path=xl/sharedStrings.xml><?xml version="1.0" encoding="utf-8"?>
<sst xmlns="http://schemas.openxmlformats.org/spreadsheetml/2006/main" count="238" uniqueCount="229">
  <si>
    <t>Сведения об исполнении доходов консолидированного бюджета Белгородского района за 2025 год в сравнении с запланированными значениями на соответствующий финансовый год и с соответствующим периодом прошлого года</t>
  </si>
  <si>
    <t>Код бюджетной классификации</t>
  </si>
  <si>
    <t>Наименование показателей</t>
  </si>
  <si>
    <t>Бюджетные назначения на 2025 г., тыс. руб.</t>
  </si>
  <si>
    <t>Фактическое исполнение за 2025 г., тыс. руб.</t>
  </si>
  <si>
    <t>% исполнения годового плана</t>
  </si>
  <si>
    <t>Фактическое исполнение за 2024 г., тыс. руб.</t>
  </si>
  <si>
    <t>Темпы роста
к соответствующему периоду прошлого года, %</t>
  </si>
  <si>
    <t>Доходы бюджета, всего</t>
  </si>
  <si>
    <t>1.00.00.00.0.00.0.000</t>
  </si>
  <si>
    <t>Налоговые и неналоговые доходы</t>
  </si>
  <si>
    <t>1.01.00.00.0.00.0.000</t>
  </si>
  <si>
    <t>Налоги на прибыль, доходы</t>
  </si>
  <si>
    <t>1.01.02.00.0.01.0.000</t>
  </si>
  <si>
    <t>Налог на доходы физических лиц</t>
  </si>
  <si>
    <t>1.03.00.00.0.00.0.000</t>
  </si>
  <si>
    <t>Налоги на товары (работы, услуги), реализуемые на территории Российской Федерации</t>
  </si>
  <si>
    <t>1.03.02.00.0.01.0.000</t>
  </si>
  <si>
    <t>Акцизы по подакцизным товарам (продукции), производимым на территории Российской Федерации</t>
  </si>
  <si>
    <t>1.05.00.00.0.00.0.000</t>
  </si>
  <si>
    <t>Налоги на совокупный доход</t>
  </si>
  <si>
    <t>1.05.01.00.0.01.0.000</t>
  </si>
  <si>
    <t>Налог, взимаемый в связи с применением упрощенной системы налогообложения</t>
  </si>
  <si>
    <t>1.05.02.00.0.02.0.000</t>
  </si>
  <si>
    <t>Единый налог на вмененный доход для отдельных видов деятельности</t>
  </si>
  <si>
    <t>-</t>
  </si>
  <si>
    <t>1.05.03.00.0.01.0.000</t>
  </si>
  <si>
    <t>Единый сельскохозяйственный налог</t>
  </si>
  <si>
    <t>1.05.04.00.0.02.0.000</t>
  </si>
  <si>
    <t>Налог, взимаемый в связи 
с применением патентной системы налогообложения</t>
  </si>
  <si>
    <t>1.06.00.00.0.00.0000</t>
  </si>
  <si>
    <t>Налоги на имущество</t>
  </si>
  <si>
    <t>1.06.01.00.0.00.0.110</t>
  </si>
  <si>
    <t>Налог на имущество физических лиц</t>
  </si>
  <si>
    <t>1.06.06.00.0.00.0.110</t>
  </si>
  <si>
    <t>Земельный налог</t>
  </si>
  <si>
    <t>1.08.00.00.0.00.0.000</t>
  </si>
  <si>
    <t>Государственная пошлина</t>
  </si>
  <si>
    <t>1.09.00.00.0.00.0.000</t>
  </si>
  <si>
    <t>Задолженность и перерасчеты по отмененным налогам</t>
  </si>
  <si>
    <t>1.11.00.00.0.00.0.000</t>
  </si>
  <si>
    <t>Доходы от использования имущества, находящегося в государственной и муниципальной собственности</t>
  </si>
  <si>
    <t>1.11.03.00.0.00.0.000</t>
  </si>
  <si>
    <t>Проценты, полученные от предоставления бюджетных кредитов внутри страны</t>
  </si>
  <si>
    <t>1.11.05.00.0.00.0.000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</si>
  <si>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
и муниципальных унитарных предприятий, в том числе казенных)</t>
  </si>
  <si>
    <t>1.11.08.00.0.00.0.000</t>
  </si>
  <si>
    <t xml:space="preserve">Средства, получаемые от передачи имущества, находящегося в государственной и </t>
  </si>
  <si>
    <t>1.11.09.00.0.00.0.000</t>
  </si>
  <si>
    <t>Прочие доходы от использования имущества и прав, находящихся 
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</si>
  <si>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1.12.00.00.0.00.0.000</t>
  </si>
  <si>
    <t>Платежи при пользовании природными ресурсами</t>
  </si>
  <si>
    <t>1.13.00.00.0.00.0.000</t>
  </si>
  <si>
    <t>Доходы от оказания платных услуг (работ) и компенсации затрат государства</t>
  </si>
  <si>
    <t>1.14.00.00.0.00.0.000</t>
  </si>
  <si>
    <t>Доходы от продажи материальных 
и нематериальных активов</t>
  </si>
  <si>
    <t>1.16.00.00.0.00.0.000</t>
  </si>
  <si>
    <t>Штрафы, санкции, возмещение ущерба</t>
  </si>
  <si>
    <t>1.17.00.00.0.00.0.000</t>
  </si>
  <si>
    <t>Прочие неналоговые доходы</t>
  </si>
  <si>
    <t>2.00.00.00.0.00.0.000</t>
  </si>
  <si>
    <t>Безвозмездные поступления</t>
  </si>
  <si>
    <t>2.02.00.00.0.00.0.000</t>
  </si>
  <si>
    <t>Безвозмездные поступления от других бюджетов бюджетной системы Российской Федерации</t>
  </si>
  <si>
    <t>2.02.01.00.0.00.0.000</t>
  </si>
  <si>
    <t>Дотации бюджетам субъектов Российской Федерации 
и муниципальных образований</t>
  </si>
  <si>
    <t>2.02.02.00.0.00.0.000</t>
  </si>
  <si>
    <t>Субсидии бюджетам бюджетной системы Российской Федерации (межбюджетные субсидии)</t>
  </si>
  <si>
    <t>2.02.03.00.0.00.0.000</t>
  </si>
  <si>
    <t>Субвенции бюджетам субъектов Российской Федерации 
и муниципальных образований</t>
  </si>
  <si>
    <t>2.02.04.00.0.00.0.000</t>
  </si>
  <si>
    <t>Иные межбюджетные трансферты</t>
  </si>
  <si>
    <t>2.07.00.00.0.00.0.000</t>
  </si>
  <si>
    <t>Прочие безвозмездные поступления</t>
  </si>
  <si>
    <t>2.18.00.00.0.00.0.001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</si>
  <si>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</si>
  <si>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2.19.00.00.0.00.0.000</t>
  </si>
  <si>
    <t>Возврат остатков субсидий, субвенций и иных межбюджетных трансфертов, имеющих целевое назначение, прошлых лет</t>
  </si>
  <si>
    <t>6940098,2</t>
  </si>
  <si>
    <t>Cведения об исполнении консолидированного бюджета Белгородского района по разделам и подразделам классификации расходов бюджета за 2025 год в сравнении с запланированными значениями на соответствующий финансовый год и с соответствующим периодом прошлого года</t>
  </si>
  <si>
    <t>Код</t>
  </si>
  <si>
    <t>Наименование разделов, подразделов</t>
  </si>
  <si>
    <t>Фактическое исполнение за 2024 г., тыс.руб.</t>
  </si>
  <si>
    <t>Расходы бюджета, всего</t>
  </si>
  <si>
    <t>0100</t>
  </si>
  <si>
    <t>Общегосударсвенные расходы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</si>
  <si>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</si>
  <si>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</si>
  <si>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</si>
  <si>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</si>
  <si>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</si>
  <si>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</si>
  <si>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</si>
  <si>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</si>
  <si>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</si>
  <si>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</si>
  <si>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</si>
  <si>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</si>
  <si>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</si>
  <si>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</si>
  <si>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</si>
  <si>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</si>
  <si>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</si>
  <si>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</si>
  <si>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0204</t>
  </si>
  <si>
    <t>Мобилизационная подготовка экономики</t>
  </si>
  <si>
    <t>0300</t>
  </si>
  <si>
    <t>Национальная безопасность</t>
  </si>
  <si>
    <t>0304</t>
  </si>
  <si>
    <t>Органы юстиции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</si>
  <si>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</si>
  <si>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</si>
  <si>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</si>
  <si>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</si>
  <si>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</si>
  <si>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</si>
  <si>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0401</t>
  </si>
  <si>
    <t>Общеэкономические вопросы</t>
  </si>
  <si>
    <t>0405</t>
  </si>
  <si>
    <t>Сельское хозяйство и рыболовство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</si>
  <si>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</si>
  <si>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</si>
  <si>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</si>
  <si>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</si>
  <si>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</si>
  <si>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</si>
  <si>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</si>
  <si>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</si>
  <si>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</si>
  <si>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</si>
  <si>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</si>
  <si>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</si>
  <si>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</si>
  <si>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</si>
  <si>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0600</t>
  </si>
  <si>
    <t>Охана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</si>
  <si>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</si>
  <si>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</si>
  <si>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</si>
  <si>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</si>
  <si>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</si>
  <si>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</si>
  <si>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</si>
  <si>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</si>
  <si>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</si>
  <si>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</si>
  <si>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</si>
  <si>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</si>
  <si>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0705</t>
  </si>
  <si>
    <t>Профессиональная подготовка, переподготовка и повышение квалификации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</si>
  <si>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</si>
  <si>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</si>
  <si>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</si>
  <si>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</si>
  <si>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</si>
  <si>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</si>
  <si>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</si>
  <si>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</si>
  <si>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</si>
  <si>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</si>
  <si>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0900</t>
  </si>
  <si>
    <t>Здравоохранение</t>
  </si>
  <si>
    <t>0901</t>
  </si>
  <si>
    <t>Стационарная медицинская помощь</t>
  </si>
  <si>
    <t>0902</t>
  </si>
  <si>
    <t>Амбулаторная помощь</t>
  </si>
  <si>
    <t>0909</t>
  </si>
  <si>
    <t>Другие вопросы в области здравоохранения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</si>
  <si>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</si>
  <si>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</si>
  <si>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</si>
  <si>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</si>
  <si>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</si>
  <si>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</si>
  <si>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</si>
  <si>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</si>
  <si>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</si>
  <si>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</si>
  <si>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</si>
  <si>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</si>
  <si>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</si>
  <si>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</si>
  <si>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</si>
  <si>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</si>
  <si>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</si>
  <si>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</si>
  <si>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</si>
  <si>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</si>
  <si>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</si>
  <si>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</si>
  <si>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</si>
  <si>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</si>
  <si>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1202</t>
  </si>
  <si>
    <t>Периодическая печать и издательства</t>
  </si>
  <si>
    <t>1204</t>
  </si>
  <si>
    <t>Другие вопросы в области средств массовой информации</t>
  </si>
  <si>
    <t>1300</t>
  </si>
  <si>
    <t>Обслуживание государственного и муниципального долга</t>
  </si>
  <si>
    <t>1301</t>
  </si>
  <si>
    <t>Обслуживание государственного (муниципального) внутреннего долга</t>
  </si>
  <si>
    <t>БЮДЖЕТНЫЕ АССИГНОВАНИЯ ПО ИСТОЧНИКАМ ДЕФИЦИТА КОНСОЛИДИРОВАННОГО БЮДЖЕТА БЕЛГОРОДСКОГО РАЙОНА ЗА 2025 ГОД В СРАВНЕНИИ С СООТВЕТСТВУЮЩИМ ПЕРИОДОМ ПРОШЛОГО ГОДА</t>
  </si>
  <si>
    <t>Код главного администратора источников внутреннего финансирования дефицита районного бюджета</t>
  </si>
  <si>
    <t>Наименование кода группы, подгруппы, статьи, вида источника внутреннего финансирования дефицита бюджета</t>
  </si>
  <si>
    <t>Бюджетные назначения на 2025 г., тыс.руб.</t>
  </si>
  <si>
    <t>Фактическое исполнения за 2025 г., тыс.руб.</t>
  </si>
  <si>
    <t xml:space="preserve">% исполнения годового плана </t>
  </si>
  <si>
    <t>Фактическое исполнения за 2024 г., тыс.руб.</t>
  </si>
  <si>
    <t>Темпы роста к соответствующему периоду прошлого года, %</t>
  </si>
  <si>
    <t>01 02 00 00 00 0000 00</t>
  </si>
  <si>
    <t>Кредиты кредитных организаций в валюте Российской Федерации</t>
  </si>
  <si>
    <t>01 02 00 00 00 0000 700</t>
  </si>
  <si>
    <t>Получение кредитов от кредитных организаций в валюте Российской Федерации</t>
  </si>
  <si>
    <t>01 02 00 00 00 0000 800</t>
  </si>
  <si>
    <t>Погашение кредитов, предоставленных кредитными организациями в валюте Российской Федерации</t>
  </si>
  <si>
    <t>01 00 00 00 00 0000 000</t>
  </si>
  <si>
    <t>Изменение остатков средств на счетах по учету средств бюджетов</t>
  </si>
  <si>
    <t>01 05 00 00 00 0000 500</t>
  </si>
  <si>
    <t>Увеличение остатков средств бюджетов</t>
  </si>
  <si>
    <t>01 05 00 00 00 0000 600</t>
  </si>
  <si>
    <t>Уменьшение остатков средств бюджетов</t>
  </si>
  <si>
    <t>01 06 00 00 00 0000 000</t>
  </si>
  <si>
    <t>Иные источники внутреннего финансирования дефицитов бюджетов</t>
  </si>
  <si>
    <t>01 06 05 00 00 0000 000</t>
  </si>
  <si>
    <t>Бюджетные кредиты, предоставленные внутри страны в валюте Российской Федерации</t>
  </si>
  <si>
    <t>01 06 05 01 05 0000 540</t>
  </si>
  <si>
    <t>Предоставление бюджетных кредитов предоставленных  юридическим лицам  из бюджетов муниципальных районов в валюте Российской Федерации</t>
  </si>
  <si>
    <t>01 06 05 01 05 0000 640</t>
  </si>
  <si>
    <t>Возврат бюджетных кредитов, предоставленных  юридическим лицам из бюджетов муниципальных  районов в валюте Российской Федерации</t>
  </si>
  <si>
    <t>Всего средств, направленных на покрытие дефицита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</si>
</sst>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_ ;[Red]\-#,##0.0\ "/>
  </numFmts>
  <fonts count="12" x14ac:knownFonts="1">
    <font>
      <sz val="10"/>
      <color theme="1"/>
      <name val="Arial"/>
    </font>
    <font>
      <sz val="11"/>
      <name val="Calibri"/>
      <scheme val="minor"/>
    </font>
    <font>
      <b/>
      <sz val="12"/>
      <color theme="1"/>
      <name val="Times New Roman"/>
    </font>
    <font>
      <b/>
      <sz val="12"/>
      <name val="Times New Roman"/>
    </font>
    <font>
      <b/>
      <sz val="11"/>
      <name val="Times New Roman"/>
    </font>
    <font>
      <sz val="11"/>
      <name val="Times New Roman"/>
    </font>
    <font>
      <sz val="11"/>
      <color theme="1"/>
      <name val="Times New Roman"/>
    </font>
    <font>
      <b/>
      <sz val="11"/>
      <color theme="1"/>
      <name val="Times New Roman"/>
    </font>
    <font>
      <sz val="11"/>
      <color indexed="2"/>
      <name val="Times New Roman"/>
    </font>
    <font>
      <b/>
      <sz val="11"/>
      <color theme="1"/>
      <name val="Times New Roman"/>
    </font>
    <font>
      <sz val="8.5"/>
      <name val="MS Sans Serif"/>
    </font>
    <font>
      <sz val="11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0" fillId="0" borderId="0" xfId="0" applyAlignment="1">
      <alignment vertical="top"/>
    </xf>
    <xf numFmtId="0" fontId="0" fillId="2" borderId="0" xfId="0" applyFill="1"/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165" fontId="0" fillId="0" borderId="0" xfId="0" applyNumberFormat="1"/>
    <xf numFmtId="49" fontId="0" fillId="0" borderId="0" xfId="0" applyNumberFormat="1"/>
    <xf numFmtId="164" fontId="4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164" fontId="8" fillId="2" borderId="0" xfId="0" applyNumberFormat="1" applyFont="1" applyFill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49" fontId="0" fillId="2" borderId="0" xfId="0" applyNumberFormat="1" applyFill="1"/>
    <xf numFmtId="164" fontId="0" fillId="2" borderId="0" xfId="0" applyNumberFormat="1" applyFill="1"/>
    <xf numFmtId="0" fontId="10" fillId="0" borderId="0" xfId="0" applyFont="1" applyProtection="1"/>
    <xf numFmtId="0" fontId="4" fillId="0" borderId="0" xfId="0" applyFont="1" applyAlignment="1" applyProtection="1">
      <alignment horizontal="center"/>
    </xf>
    <xf numFmtId="0" fontId="10" fillId="0" borderId="0" xfId="0" applyFont="1" applyAlignment="1" applyProtection="1">
      <alignment wrapText="1"/>
    </xf>
    <xf numFmtId="49" fontId="9" fillId="0" borderId="2" xfId="0" applyNumberFormat="1" applyFont="1" applyBorder="1" applyAlignment="1" applyProtection="1">
      <alignment horizontal="center" vertical="center" wrapText="1"/>
    </xf>
    <xf numFmtId="164" fontId="4" fillId="3" borderId="2" xfId="0" applyNumberFormat="1" applyFont="1" applyFill="1" applyBorder="1" applyAlignment="1" applyProtection="1">
      <alignment horizontal="center" vertical="center"/>
    </xf>
    <xf numFmtId="164" fontId="9" fillId="3" borderId="2" xfId="0" applyNumberFormat="1" applyFont="1" applyFill="1" applyBorder="1" applyAlignment="1" applyProtection="1">
      <alignment horizontal="center" vertical="center"/>
    </xf>
    <xf numFmtId="164" fontId="0" fillId="0" borderId="0" xfId="0" applyNumberFormat="1"/>
    <xf numFmtId="164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/>
    <xf numFmtId="49" fontId="5" fillId="0" borderId="2" xfId="0" applyNumberFormat="1" applyFont="1" applyBorder="1" applyAlignment="1" applyProtection="1">
      <alignment horizontal="center" vertical="center" wrapText="1"/>
    </xf>
    <xf numFmtId="164" fontId="11" fillId="0" borderId="2" xfId="0" applyNumberFormat="1" applyFont="1" applyBorder="1" applyAlignment="1" applyProtection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0" fillId="0" borderId="2" xfId="0" applyBorder="1"/>
    <xf numFmtId="0" fontId="3" fillId="0" borderId="0" xfId="0" applyFont="1" applyAlignment="1">
      <alignment horizontal="center" wrapText="1"/>
    </xf>
    <xf numFmtId="166" fontId="4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left"/>
    </xf>
    <xf numFmtId="0" fontId="3" fillId="0" borderId="0" xfId="1" applyFont="1" applyAlignment="1">
      <alignment horizontal="center" vertical="center" wrapText="1"/>
    </xf>
    <xf numFmtId="49" fontId="4" fillId="3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opLeftCell="A11" workbookViewId="0">
      <selection activeCell="M8" sqref="M8"/>
    </sheetView>
  </sheetViews>
  <sheetFormatPr defaultRowHeight="15" x14ac:dyDescent="0.25"/>
  <cols>
    <col min="1" max="1" width="21" customWidth="1"/>
    <col min="2" max="2" width="45.42578125" style="1" customWidth="1"/>
    <col min="3" max="3" width="17.5703125" style="2" customWidth="1"/>
    <col min="4" max="4" width="17.42578125" style="2" customWidth="1"/>
    <col min="5" max="5" width="18.7109375" customWidth="1"/>
    <col min="6" max="6" width="18.28515625" style="3" customWidth="1"/>
    <col min="7" max="7" width="20.42578125" customWidth="1"/>
  </cols>
  <sheetData>
    <row r="1" spans="1:9" ht="62.25" customHeight="1" x14ac:dyDescent="0.2">
      <c r="A1" s="81" t="s">
        <v>0</v>
      </c>
      <c r="B1" s="81"/>
      <c r="C1" s="81"/>
      <c r="D1" s="81"/>
      <c r="E1" s="81"/>
      <c r="F1" s="81"/>
      <c r="G1" s="81"/>
    </row>
    <row r="2" spans="1:9" ht="15.75" x14ac:dyDescent="0.2">
      <c r="A2" s="4"/>
      <c r="B2" s="4"/>
      <c r="C2" s="5"/>
      <c r="D2" s="5"/>
      <c r="E2" s="4"/>
      <c r="F2" s="6"/>
      <c r="G2" s="7"/>
    </row>
    <row r="3" spans="1:9" ht="87" customHeight="1" x14ac:dyDescent="0.2">
      <c r="A3" s="8" t="s">
        <v>1</v>
      </c>
      <c r="B3" s="8" t="s">
        <v>2</v>
      </c>
      <c r="C3" s="9" t="s">
        <v>3</v>
      </c>
      <c r="D3" s="9" t="s">
        <v>4</v>
      </c>
      <c r="E3" s="8" t="s">
        <v>5</v>
      </c>
      <c r="F3" s="10" t="s">
        <v>6</v>
      </c>
      <c r="G3" s="11" t="s">
        <v>7</v>
      </c>
    </row>
    <row r="4" spans="1:9" ht="27.75" customHeight="1" x14ac:dyDescent="0.2">
      <c r="A4" s="82" t="s">
        <v>8</v>
      </c>
      <c r="B4" s="83"/>
      <c r="C4" s="12">
        <f>C5+C30</f>
        <v>10686255.6</v>
      </c>
      <c r="D4" s="13">
        <f>D5+D30</f>
        <v>10390637.699999999</v>
      </c>
      <c r="E4" s="14">
        <f t="shared" ref="E4:E9" si="0">D4/C4*100</f>
        <v>97.23366246264969</v>
      </c>
      <c r="F4" s="13">
        <f>F5+F30</f>
        <v>9528382.0299999993</v>
      </c>
      <c r="G4" s="15">
        <f t="shared" ref="G4:G9" si="1">D4/F4*100</f>
        <v>109.04933982794978</v>
      </c>
    </row>
    <row r="5" spans="1:9" ht="28.5" x14ac:dyDescent="0.2">
      <c r="A5" s="8" t="s">
        <v>9</v>
      </c>
      <c r="B5" s="8" t="s">
        <v>10</v>
      </c>
      <c r="C5" s="16">
        <f>C6+C8+C10+C18+C20+C25+C26+C27+C28+C29+C15+C19</f>
        <v>3337229</v>
      </c>
      <c r="D5" s="17">
        <f>D6+D8+D10+D18+D20+D25+D26+D27+D28+D29+D15+D19</f>
        <v>3450539.4999999995</v>
      </c>
      <c r="E5" s="18">
        <f t="shared" si="0"/>
        <v>103.3953468581269</v>
      </c>
      <c r="F5" s="17">
        <f>F6+F8+F10+F18+F20+F25+F26+F27+F28+F29+F15+F19</f>
        <v>3154238.1999999997</v>
      </c>
      <c r="G5" s="18">
        <f t="shared" si="1"/>
        <v>109.39375155623947</v>
      </c>
      <c r="H5" s="19"/>
      <c r="I5" s="20"/>
    </row>
    <row r="6" spans="1:9" ht="28.5" x14ac:dyDescent="0.2">
      <c r="A6" s="8" t="s">
        <v>11</v>
      </c>
      <c r="B6" s="8" t="s">
        <v>12</v>
      </c>
      <c r="C6" s="17">
        <f>C7</f>
        <v>2061400</v>
      </c>
      <c r="D6" s="16">
        <f>D7</f>
        <v>2155447.2999999998</v>
      </c>
      <c r="E6" s="21">
        <f t="shared" si="0"/>
        <v>104.56230231881246</v>
      </c>
      <c r="F6" s="16">
        <f>F7</f>
        <v>2036443</v>
      </c>
      <c r="G6" s="18">
        <f t="shared" si="1"/>
        <v>105.84373341163979</v>
      </c>
      <c r="H6" s="19"/>
    </row>
    <row r="7" spans="1:9" x14ac:dyDescent="0.2">
      <c r="A7" s="22" t="s">
        <v>13</v>
      </c>
      <c r="B7" s="22" t="s">
        <v>14</v>
      </c>
      <c r="C7" s="23">
        <v>2061400</v>
      </c>
      <c r="D7" s="24">
        <v>2155447.2999999998</v>
      </c>
      <c r="E7" s="25">
        <f t="shared" si="0"/>
        <v>104.56230231881246</v>
      </c>
      <c r="F7" s="26">
        <v>2036443</v>
      </c>
      <c r="G7" s="25">
        <f t="shared" si="1"/>
        <v>105.84373341163979</v>
      </c>
      <c r="H7" s="19"/>
    </row>
    <row r="8" spans="1:9" ht="42.75" x14ac:dyDescent="0.2">
      <c r="A8" s="8" t="s">
        <v>15</v>
      </c>
      <c r="B8" s="8" t="s">
        <v>16</v>
      </c>
      <c r="C8" s="17">
        <f>C9</f>
        <v>113871</v>
      </c>
      <c r="D8" s="27">
        <f>D9</f>
        <v>113863.3</v>
      </c>
      <c r="E8" s="21">
        <f t="shared" si="0"/>
        <v>99.993237962255535</v>
      </c>
      <c r="F8" s="16">
        <f>F9</f>
        <v>112935</v>
      </c>
      <c r="G8" s="18">
        <f t="shared" si="1"/>
        <v>100.82197724354718</v>
      </c>
      <c r="H8" s="19"/>
    </row>
    <row r="9" spans="1:9" ht="45" x14ac:dyDescent="0.2">
      <c r="A9" s="22" t="s">
        <v>17</v>
      </c>
      <c r="B9" s="22" t="s">
        <v>18</v>
      </c>
      <c r="C9" s="23">
        <v>113871</v>
      </c>
      <c r="D9" s="24">
        <v>113863.3</v>
      </c>
      <c r="E9" s="25">
        <f t="shared" si="0"/>
        <v>99.993237962255535</v>
      </c>
      <c r="F9" s="26">
        <v>112935</v>
      </c>
      <c r="G9" s="25">
        <f t="shared" si="1"/>
        <v>100.82197724354718</v>
      </c>
      <c r="H9" s="19"/>
    </row>
    <row r="10" spans="1:9" ht="28.5" x14ac:dyDescent="0.2">
      <c r="A10" s="8" t="s">
        <v>19</v>
      </c>
      <c r="B10" s="8" t="s">
        <v>20</v>
      </c>
      <c r="C10" s="17">
        <f>C11+C12+C13+C14</f>
        <v>162542</v>
      </c>
      <c r="D10" s="27">
        <f>D11+D12+D13+D14</f>
        <v>164671.4</v>
      </c>
      <c r="E10" s="21">
        <f t="shared" ref="E10:E14" si="2">D10/C10*100</f>
        <v>101.31006139951519</v>
      </c>
      <c r="F10" s="16">
        <f>F11+F12+F13+F14</f>
        <v>61083.1</v>
      </c>
      <c r="G10" s="18">
        <f t="shared" ref="G10:G38" si="3">D10/F10*100</f>
        <v>269.5858592638553</v>
      </c>
      <c r="H10" s="19"/>
    </row>
    <row r="11" spans="1:9" ht="30" x14ac:dyDescent="0.2">
      <c r="A11" s="22" t="s">
        <v>21</v>
      </c>
      <c r="B11" s="22" t="s">
        <v>22</v>
      </c>
      <c r="C11" s="23">
        <v>0</v>
      </c>
      <c r="D11" s="24">
        <v>0</v>
      </c>
      <c r="E11" s="25" t="e">
        <f t="shared" si="2"/>
        <v>#DIV/0!</v>
      </c>
      <c r="F11" s="26">
        <v>9134.2000000000007</v>
      </c>
      <c r="G11" s="18">
        <f t="shared" si="3"/>
        <v>0</v>
      </c>
      <c r="H11" s="19"/>
    </row>
    <row r="12" spans="1:9" ht="30" x14ac:dyDescent="0.2">
      <c r="A12" s="22" t="s">
        <v>23</v>
      </c>
      <c r="B12" s="22" t="s">
        <v>24</v>
      </c>
      <c r="C12" s="26">
        <v>93</v>
      </c>
      <c r="D12" s="28">
        <v>94.4</v>
      </c>
      <c r="E12" s="29" t="s">
        <v>25</v>
      </c>
      <c r="F12" s="23">
        <v>134.69999999999999</v>
      </c>
      <c r="G12" s="18">
        <f t="shared" si="3"/>
        <v>70.08166295471419</v>
      </c>
      <c r="H12" s="19"/>
    </row>
    <row r="13" spans="1:9" x14ac:dyDescent="0.2">
      <c r="A13" s="22" t="s">
        <v>26</v>
      </c>
      <c r="B13" s="22" t="s">
        <v>27</v>
      </c>
      <c r="C13" s="23">
        <v>63655</v>
      </c>
      <c r="D13" s="24">
        <v>63704.3</v>
      </c>
      <c r="E13" s="25">
        <f t="shared" si="2"/>
        <v>100.07744874715263</v>
      </c>
      <c r="F13" s="26">
        <v>-7618.5</v>
      </c>
      <c r="G13" s="18">
        <f t="shared" si="3"/>
        <v>-836.17903786834677</v>
      </c>
      <c r="H13" s="19"/>
    </row>
    <row r="14" spans="1:9" ht="45" x14ac:dyDescent="0.2">
      <c r="A14" s="22" t="s">
        <v>28</v>
      </c>
      <c r="B14" s="22" t="s">
        <v>29</v>
      </c>
      <c r="C14" s="26">
        <v>98794</v>
      </c>
      <c r="D14" s="28">
        <v>100872.7</v>
      </c>
      <c r="E14" s="29">
        <f t="shared" si="2"/>
        <v>102.10407514626394</v>
      </c>
      <c r="F14" s="23">
        <v>59432.7</v>
      </c>
      <c r="G14" s="25">
        <f t="shared" si="3"/>
        <v>169.72592529028631</v>
      </c>
      <c r="H14" s="19"/>
    </row>
    <row r="15" spans="1:9" ht="14.25" x14ac:dyDescent="0.2">
      <c r="A15" s="8" t="s">
        <v>30</v>
      </c>
      <c r="B15" s="8" t="s">
        <v>31</v>
      </c>
      <c r="C15" s="16">
        <f>C16+C17</f>
        <v>756392</v>
      </c>
      <c r="D15" s="30">
        <f>D16+D17</f>
        <v>770264.6</v>
      </c>
      <c r="E15" s="31">
        <f>E16+E17</f>
        <v>203.64574319742718</v>
      </c>
      <c r="F15" s="17">
        <f>F16+F17</f>
        <v>739751</v>
      </c>
      <c r="G15" s="18">
        <f t="shared" si="3"/>
        <v>104.12484741487337</v>
      </c>
      <c r="H15" s="19"/>
    </row>
    <row r="16" spans="1:9" x14ac:dyDescent="0.2">
      <c r="A16" s="22" t="s">
        <v>32</v>
      </c>
      <c r="B16" s="22" t="s">
        <v>33</v>
      </c>
      <c r="C16" s="26">
        <v>241923</v>
      </c>
      <c r="D16" s="28">
        <v>246257.9</v>
      </c>
      <c r="E16" s="29">
        <f t="shared" ref="E16:E35" si="4">D16/C16*100</f>
        <v>101.79185112618478</v>
      </c>
      <c r="F16" s="23">
        <v>236916.2</v>
      </c>
      <c r="G16" s="25">
        <f t="shared" si="3"/>
        <v>103.94303977524541</v>
      </c>
      <c r="H16" s="19"/>
    </row>
    <row r="17" spans="1:8" x14ac:dyDescent="0.2">
      <c r="A17" s="22" t="s">
        <v>34</v>
      </c>
      <c r="B17" s="22" t="s">
        <v>35</v>
      </c>
      <c r="C17" s="23">
        <v>514469</v>
      </c>
      <c r="D17" s="24">
        <v>524006.7</v>
      </c>
      <c r="E17" s="32">
        <f t="shared" si="4"/>
        <v>101.85389207124238</v>
      </c>
      <c r="F17" s="26">
        <v>502834.8</v>
      </c>
      <c r="G17" s="25">
        <f t="shared" si="3"/>
        <v>104.21050810325778</v>
      </c>
      <c r="H17" s="19"/>
    </row>
    <row r="18" spans="1:8" ht="28.5" x14ac:dyDescent="0.2">
      <c r="A18" s="8" t="s">
        <v>36</v>
      </c>
      <c r="B18" s="8" t="s">
        <v>37</v>
      </c>
      <c r="C18" s="17">
        <v>33222</v>
      </c>
      <c r="D18" s="33">
        <v>33567.1</v>
      </c>
      <c r="E18" s="34">
        <f t="shared" si="4"/>
        <v>101.03876949009691</v>
      </c>
      <c r="F18" s="35">
        <v>20032.900000000001</v>
      </c>
      <c r="G18" s="18">
        <f t="shared" si="3"/>
        <v>167.55986402368103</v>
      </c>
      <c r="H18" s="19"/>
    </row>
    <row r="19" spans="1:8" ht="28.5" x14ac:dyDescent="0.2">
      <c r="A19" s="8" t="s">
        <v>38</v>
      </c>
      <c r="B19" s="8" t="s">
        <v>39</v>
      </c>
      <c r="C19" s="36">
        <v>0</v>
      </c>
      <c r="D19" s="30">
        <v>0</v>
      </c>
      <c r="E19" s="34" t="s">
        <v>25</v>
      </c>
      <c r="F19" s="17">
        <v>-4.8</v>
      </c>
      <c r="G19" s="18" t="s">
        <v>25</v>
      </c>
      <c r="H19" s="19"/>
    </row>
    <row r="20" spans="1:8" ht="42.75" x14ac:dyDescent="0.2">
      <c r="A20" s="8" t="s">
        <v>40</v>
      </c>
      <c r="B20" s="37" t="s">
        <v>41</v>
      </c>
      <c r="C20" s="38">
        <f>C21+C22+C24</f>
        <v>127593</v>
      </c>
      <c r="D20" s="39">
        <f>D21+D22+D24+D23</f>
        <v>130201.9</v>
      </c>
      <c r="E20" s="34">
        <f t="shared" si="4"/>
        <v>102.04470464680664</v>
      </c>
      <c r="F20" s="40">
        <f>F21+F22+F24+F23</f>
        <v>114860.79999999999</v>
      </c>
      <c r="G20" s="18">
        <f t="shared" si="3"/>
        <v>113.3562538307238</v>
      </c>
      <c r="H20" s="19"/>
    </row>
    <row r="21" spans="1:8" ht="30" hidden="1" x14ac:dyDescent="0.2">
      <c r="A21" s="22" t="s">
        <v>42</v>
      </c>
      <c r="B21" s="41" t="s">
        <v>43</v>
      </c>
      <c r="C21" s="42">
        <v>0</v>
      </c>
      <c r="D21" s="24">
        <v>0</v>
      </c>
      <c r="E21" s="32">
        <v>0</v>
      </c>
      <c r="F21" s="43">
        <v>0</v>
      </c>
      <c r="G21" s="25">
        <v>0</v>
      </c>
      <c r="H21" s="19"/>
    </row>
    <row r="22" spans="1:8" ht="120" x14ac:dyDescent="0.2">
      <c r="A22" s="22" t="s">
        <v>44</v>
      </c>
      <c r="B22" s="41" t="s">
        <v>45</v>
      </c>
      <c r="C22" s="44">
        <v>117279</v>
      </c>
      <c r="D22" s="45">
        <v>119776.2</v>
      </c>
      <c r="E22" s="32">
        <f t="shared" si="4"/>
        <v>102.12928145703835</v>
      </c>
      <c r="F22" s="46">
        <v>105697.9</v>
      </c>
      <c r="G22" s="25">
        <f t="shared" si="3"/>
        <v>113.31937531398448</v>
      </c>
      <c r="H22" s="19"/>
    </row>
    <row r="23" spans="1:8" ht="30" hidden="1" x14ac:dyDescent="0.2">
      <c r="A23" s="22" t="s">
        <v>46</v>
      </c>
      <c r="B23" s="41" t="s">
        <v>47</v>
      </c>
      <c r="C23" s="42">
        <v>0</v>
      </c>
      <c r="D23" s="24">
        <v>0</v>
      </c>
      <c r="E23" s="32" t="e">
        <f t="shared" si="4"/>
        <v>#DIV/0!</v>
      </c>
      <c r="F23" s="43">
        <v>0</v>
      </c>
      <c r="G23" s="25" t="e">
        <f t="shared" si="3"/>
        <v>#DIV/0!</v>
      </c>
      <c r="H23" s="19"/>
    </row>
    <row r="24" spans="1:8" ht="105" x14ac:dyDescent="0.2">
      <c r="A24" s="22" t="s">
        <v>48</v>
      </c>
      <c r="B24" s="41" t="s">
        <v>49</v>
      </c>
      <c r="C24" s="44">
        <v>10314</v>
      </c>
      <c r="D24" s="45">
        <v>10425.700000000001</v>
      </c>
      <c r="E24" s="32">
        <f t="shared" si="4"/>
        <v>101.08299398875316</v>
      </c>
      <c r="F24" s="46">
        <v>9162.9</v>
      </c>
      <c r="G24" s="25">
        <f t="shared" si="3"/>
        <v>113.78166301061891</v>
      </c>
      <c r="H24" s="19"/>
    </row>
    <row r="25" spans="1:8" ht="28.5" x14ac:dyDescent="0.2">
      <c r="A25" s="8" t="s">
        <v>50</v>
      </c>
      <c r="B25" s="8" t="s">
        <v>51</v>
      </c>
      <c r="C25" s="47">
        <v>6607</v>
      </c>
      <c r="D25" s="30">
        <v>6629.9</v>
      </c>
      <c r="E25" s="48">
        <f t="shared" si="4"/>
        <v>100.34660208869381</v>
      </c>
      <c r="F25" s="17">
        <v>3689</v>
      </c>
      <c r="G25" s="18">
        <f t="shared" si="3"/>
        <v>179.72079154242343</v>
      </c>
      <c r="H25" s="19"/>
    </row>
    <row r="26" spans="1:8" ht="28.5" x14ac:dyDescent="0.2">
      <c r="A26" s="8" t="s">
        <v>52</v>
      </c>
      <c r="B26" s="8" t="s">
        <v>53</v>
      </c>
      <c r="C26" s="17">
        <v>6542</v>
      </c>
      <c r="D26" s="27">
        <v>6562.9</v>
      </c>
      <c r="E26" s="18">
        <f t="shared" si="4"/>
        <v>100.31947416692142</v>
      </c>
      <c r="F26" s="16">
        <v>5618.3</v>
      </c>
      <c r="G26" s="18">
        <f t="shared" si="3"/>
        <v>116.81291493868251</v>
      </c>
      <c r="H26" s="19"/>
    </row>
    <row r="27" spans="1:8" ht="28.5" x14ac:dyDescent="0.2">
      <c r="A27" s="8" t="s">
        <v>54</v>
      </c>
      <c r="B27" s="8" t="s">
        <v>55</v>
      </c>
      <c r="C27" s="16">
        <v>49711</v>
      </c>
      <c r="D27" s="30">
        <v>49747.5</v>
      </c>
      <c r="E27" s="18">
        <f t="shared" si="4"/>
        <v>100.0734243929915</v>
      </c>
      <c r="F27" s="17">
        <v>48784</v>
      </c>
      <c r="G27" s="18">
        <f t="shared" si="3"/>
        <v>101.97503279763858</v>
      </c>
      <c r="H27" s="19"/>
    </row>
    <row r="28" spans="1:8" ht="28.5" x14ac:dyDescent="0.2">
      <c r="A28" s="8" t="s">
        <v>56</v>
      </c>
      <c r="B28" s="8" t="s">
        <v>57</v>
      </c>
      <c r="C28" s="17">
        <v>18338</v>
      </c>
      <c r="D28" s="27">
        <v>18472.099999999999</v>
      </c>
      <c r="E28" s="21">
        <f t="shared" si="4"/>
        <v>100.73126840440614</v>
      </c>
      <c r="F28" s="16">
        <v>10092.5</v>
      </c>
      <c r="G28" s="18">
        <f t="shared" si="3"/>
        <v>183.02799108248698</v>
      </c>
      <c r="H28" s="19"/>
    </row>
    <row r="29" spans="1:8" ht="28.5" x14ac:dyDescent="0.2">
      <c r="A29" s="8" t="s">
        <v>58</v>
      </c>
      <c r="B29" s="8" t="s">
        <v>59</v>
      </c>
      <c r="C29" s="16">
        <v>1011</v>
      </c>
      <c r="D29" s="30">
        <v>1111.5</v>
      </c>
      <c r="E29" s="18">
        <f t="shared" si="4"/>
        <v>109.9406528189911</v>
      </c>
      <c r="F29" s="17">
        <v>953.4</v>
      </c>
      <c r="G29" s="18">
        <f t="shared" si="3"/>
        <v>116.58275645059786</v>
      </c>
      <c r="H29" s="19"/>
    </row>
    <row r="30" spans="1:8" ht="28.5" x14ac:dyDescent="0.2">
      <c r="A30" s="8" t="s">
        <v>60</v>
      </c>
      <c r="B30" s="8" t="s">
        <v>61</v>
      </c>
      <c r="C30" s="49">
        <f>C32+C33+C34+C35+C36+C37+C38</f>
        <v>7349026.5999999996</v>
      </c>
      <c r="D30" s="50">
        <f>D32+D33+D34+D35+D36+D38+D37</f>
        <v>6940098.1999999993</v>
      </c>
      <c r="E30" s="21">
        <f t="shared" si="4"/>
        <v>94.43561137743059</v>
      </c>
      <c r="F30" s="50">
        <f>F32+F33+F34+F35+F36+F38</f>
        <v>6374143.8300000001</v>
      </c>
      <c r="G30" s="18">
        <f t="shared" si="3"/>
        <v>108.87890805564078</v>
      </c>
      <c r="H30" s="19"/>
    </row>
    <row r="31" spans="1:8" ht="42.75" x14ac:dyDescent="0.2">
      <c r="A31" s="8" t="s">
        <v>62</v>
      </c>
      <c r="B31" s="8" t="s">
        <v>63</v>
      </c>
      <c r="C31" s="50">
        <f>C32+C33+C34+C35</f>
        <v>7348881.5999999996</v>
      </c>
      <c r="D31" s="49">
        <f>D32+D33+D34+D35</f>
        <v>6942101</v>
      </c>
      <c r="E31" s="18">
        <f t="shared" si="4"/>
        <v>94.464727802935357</v>
      </c>
      <c r="F31" s="49">
        <f>F32+F33+F34+F35</f>
        <v>6374765.5999999996</v>
      </c>
      <c r="G31" s="18">
        <f t="shared" si="3"/>
        <v>108.89970605350572</v>
      </c>
      <c r="H31" s="19"/>
    </row>
    <row r="32" spans="1:8" ht="42.75" x14ac:dyDescent="0.2">
      <c r="A32" s="8" t="s">
        <v>64</v>
      </c>
      <c r="B32" s="8" t="s">
        <v>65</v>
      </c>
      <c r="C32" s="49">
        <v>486989.7</v>
      </c>
      <c r="D32" s="50">
        <v>486989.7</v>
      </c>
      <c r="E32" s="21">
        <f t="shared" si="4"/>
        <v>100</v>
      </c>
      <c r="F32" s="50">
        <v>518515.5</v>
      </c>
      <c r="G32" s="18">
        <f t="shared" si="3"/>
        <v>93.9199888913639</v>
      </c>
      <c r="H32" s="19"/>
    </row>
    <row r="33" spans="1:8" ht="42.75" x14ac:dyDescent="0.2">
      <c r="A33" s="8" t="s">
        <v>66</v>
      </c>
      <c r="B33" s="8" t="s">
        <v>67</v>
      </c>
      <c r="C33" s="50">
        <v>1510568.4</v>
      </c>
      <c r="D33" s="49">
        <v>1299988</v>
      </c>
      <c r="E33" s="18">
        <f t="shared" si="4"/>
        <v>86.059525672587895</v>
      </c>
      <c r="F33" s="49">
        <v>644421.5</v>
      </c>
      <c r="G33" s="18">
        <f t="shared" si="3"/>
        <v>201.72945812639708</v>
      </c>
      <c r="H33" s="19"/>
    </row>
    <row r="34" spans="1:8" ht="51.75" customHeight="1" x14ac:dyDescent="0.2">
      <c r="A34" s="8" t="s">
        <v>68</v>
      </c>
      <c r="B34" s="8" t="s">
        <v>69</v>
      </c>
      <c r="C34" s="49">
        <v>4798262.5</v>
      </c>
      <c r="D34" s="50">
        <v>4656188</v>
      </c>
      <c r="E34" s="21">
        <f t="shared" si="4"/>
        <v>97.03904277850576</v>
      </c>
      <c r="F34" s="50">
        <v>4380791.3</v>
      </c>
      <c r="G34" s="18">
        <f t="shared" si="3"/>
        <v>106.28646016531307</v>
      </c>
      <c r="H34" s="19"/>
    </row>
    <row r="35" spans="1:8" ht="28.5" x14ac:dyDescent="0.2">
      <c r="A35" s="8" t="s">
        <v>70</v>
      </c>
      <c r="B35" s="8" t="s">
        <v>71</v>
      </c>
      <c r="C35" s="50">
        <v>553061</v>
      </c>
      <c r="D35" s="49">
        <v>498935.3</v>
      </c>
      <c r="E35" s="18">
        <f t="shared" si="4"/>
        <v>90.213430344934821</v>
      </c>
      <c r="F35" s="49">
        <v>831037.3</v>
      </c>
      <c r="G35" s="18">
        <f t="shared" si="3"/>
        <v>60.037654146209796</v>
      </c>
      <c r="H35" s="19"/>
    </row>
    <row r="36" spans="1:8" ht="28.5" x14ac:dyDescent="0.2">
      <c r="A36" s="8" t="s">
        <v>72</v>
      </c>
      <c r="B36" s="8" t="s">
        <v>73</v>
      </c>
      <c r="C36" s="49">
        <v>145</v>
      </c>
      <c r="D36" s="51">
        <v>146.1</v>
      </c>
      <c r="E36" s="21" t="s">
        <v>25</v>
      </c>
      <c r="F36" s="50">
        <v>156.36000000000001</v>
      </c>
      <c r="G36" s="18">
        <f t="shared" si="3"/>
        <v>93.438219493476581</v>
      </c>
      <c r="H36" s="19"/>
    </row>
    <row r="37" spans="1:8" ht="128.25" x14ac:dyDescent="0.2">
      <c r="A37" s="8" t="s">
        <v>74</v>
      </c>
      <c r="B37" s="8" t="s">
        <v>75</v>
      </c>
      <c r="C37" s="50"/>
      <c r="D37" s="50">
        <v>15301.8</v>
      </c>
      <c r="E37" s="18" t="s">
        <v>25</v>
      </c>
      <c r="F37" s="49"/>
      <c r="G37" s="18" t="e">
        <f t="shared" si="3"/>
        <v>#DIV/0!</v>
      </c>
      <c r="H37" s="19"/>
    </row>
    <row r="38" spans="1:8" ht="57" x14ac:dyDescent="0.2">
      <c r="A38" s="8" t="s">
        <v>76</v>
      </c>
      <c r="B38" s="8" t="s">
        <v>77</v>
      </c>
      <c r="C38" s="50"/>
      <c r="D38" s="50">
        <v>-17450.7</v>
      </c>
      <c r="E38" s="18">
        <v>0</v>
      </c>
      <c r="F38" s="50">
        <v>-778.13</v>
      </c>
      <c r="G38" s="18">
        <f t="shared" si="3"/>
        <v>2242.6458303882382</v>
      </c>
      <c r="H38" s="19"/>
    </row>
    <row r="39" spans="1:8" x14ac:dyDescent="0.25">
      <c r="C39" s="2">
        <v>7349026.5999999996</v>
      </c>
      <c r="D39" s="52" t="s">
        <v>78</v>
      </c>
    </row>
    <row r="40" spans="1:8" x14ac:dyDescent="0.25">
      <c r="C40" s="53">
        <f>C30-C39</f>
        <v>0</v>
      </c>
      <c r="D40" s="53">
        <f>D30-D39</f>
        <v>0</v>
      </c>
    </row>
  </sheetData>
  <mergeCells count="2">
    <mergeCell ref="A1:G1"/>
    <mergeCell ref="A4:B4"/>
  </mergeCells>
  <pageMargins left="0.70078740157480324" right="0.70078740157480324" top="0.16929133858267714" bottom="0.16929133858267714" header="0.3" footer="0.3"/>
  <pageSetup paperSize="9" scale="86" fitToHeight="0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66"/>
  <sheetViews>
    <sheetView showGridLines="0" tabSelected="1" view="pageBreakPreview" topLeftCell="A7" workbookViewId="0">
      <selection activeCell="F10" sqref="F10"/>
    </sheetView>
  </sheetViews>
  <sheetFormatPr defaultRowHeight="12.75" customHeight="1" outlineLevelRow="1" x14ac:dyDescent="0.2"/>
  <cols>
    <col min="1" max="1" width="10.28515625" customWidth="1"/>
    <col min="2" max="2" width="36.140625" customWidth="1"/>
    <col min="3" max="3" width="18.42578125" customWidth="1"/>
    <col min="4" max="4" width="17.7109375" customWidth="1"/>
    <col min="5" max="5" width="18.42578125" customWidth="1"/>
    <col min="6" max="6" width="17.7109375" customWidth="1"/>
    <col min="7" max="7" width="20.85546875" customWidth="1"/>
    <col min="8" max="8" width="14.5703125" customWidth="1"/>
  </cols>
  <sheetData>
    <row r="1" spans="1:8" x14ac:dyDescent="0.2">
      <c r="A1" s="84"/>
      <c r="B1" s="84"/>
      <c r="C1" s="84"/>
      <c r="D1" s="84"/>
      <c r="E1" s="54"/>
      <c r="F1" s="54"/>
      <c r="G1" s="54"/>
      <c r="H1" s="54"/>
    </row>
    <row r="2" spans="1:8" x14ac:dyDescent="0.2">
      <c r="A2" s="54"/>
      <c r="B2" s="54"/>
      <c r="C2" s="54"/>
      <c r="D2" s="54"/>
      <c r="E2" s="54"/>
      <c r="F2" s="54"/>
      <c r="G2" s="54"/>
      <c r="H2" s="54"/>
    </row>
    <row r="3" spans="1:8" ht="14.25" x14ac:dyDescent="0.2">
      <c r="A3" s="85" t="s">
        <v>79</v>
      </c>
      <c r="B3" s="85"/>
      <c r="C3" s="85"/>
      <c r="D3" s="85"/>
      <c r="E3" s="85"/>
      <c r="F3" s="85"/>
      <c r="G3" s="85"/>
      <c r="H3" s="55"/>
    </row>
    <row r="4" spans="1:8" ht="14.25" x14ac:dyDescent="0.2">
      <c r="A4" s="85"/>
      <c r="B4" s="85"/>
      <c r="C4" s="85"/>
      <c r="D4" s="85"/>
      <c r="E4" s="85"/>
      <c r="F4" s="85"/>
      <c r="G4" s="85"/>
      <c r="H4" s="55"/>
    </row>
    <row r="5" spans="1:8" ht="24.75" customHeight="1" x14ac:dyDescent="0.2">
      <c r="A5" s="85"/>
      <c r="B5" s="85"/>
      <c r="C5" s="85"/>
      <c r="D5" s="85"/>
      <c r="E5" s="85"/>
      <c r="F5" s="85"/>
      <c r="G5" s="85"/>
      <c r="H5" s="54"/>
    </row>
    <row r="6" spans="1:8" x14ac:dyDescent="0.2">
      <c r="A6" s="56"/>
      <c r="B6" s="56"/>
      <c r="C6" s="56"/>
      <c r="D6" s="56"/>
      <c r="E6" s="56"/>
      <c r="F6" s="56"/>
      <c r="G6" s="54"/>
      <c r="H6" s="54"/>
    </row>
    <row r="7" spans="1:8" ht="85.5" customHeight="1" x14ac:dyDescent="0.2">
      <c r="A7" s="9" t="s">
        <v>80</v>
      </c>
      <c r="B7" s="9" t="s">
        <v>81</v>
      </c>
      <c r="C7" s="9" t="s">
        <v>3</v>
      </c>
      <c r="D7" s="57" t="s">
        <v>4</v>
      </c>
      <c r="E7" s="8" t="s">
        <v>5</v>
      </c>
      <c r="F7" s="10" t="s">
        <v>82</v>
      </c>
      <c r="G7" s="11" t="s">
        <v>7</v>
      </c>
    </row>
    <row r="8" spans="1:8" ht="29.25" customHeight="1" x14ac:dyDescent="0.2">
      <c r="A8" s="86" t="s">
        <v>83</v>
      </c>
      <c r="B8" s="86"/>
      <c r="C8" s="58">
        <f>C9+C17+C20+C24+C30+C34+C37+C44+C47+C51+C57+C62+C65</f>
        <v>10877746.009999998</v>
      </c>
      <c r="D8" s="59">
        <f>D9+D17+D20+D24+D30+D34+D37+D44+D47+D51+D57+D62+D65</f>
        <v>10412739.68</v>
      </c>
      <c r="E8" s="15">
        <f t="shared" ref="E8:E64" si="0">D8/C8*100</f>
        <v>95.725159149951523</v>
      </c>
      <c r="F8" s="59">
        <f>F9+F17+F20+F24+F30+F34+F37+F44+F47+F51+F57+F62+F65</f>
        <v>9583923.5999999978</v>
      </c>
      <c r="G8" s="15">
        <f t="shared" ref="G8:G9" si="1">D8/F8*100</f>
        <v>108.64798296180076</v>
      </c>
      <c r="H8" s="60"/>
    </row>
    <row r="9" spans="1:8" ht="26.25" customHeight="1" x14ac:dyDescent="0.2">
      <c r="A9" s="9" t="s">
        <v>84</v>
      </c>
      <c r="B9" s="9" t="s">
        <v>85</v>
      </c>
      <c r="C9" s="61">
        <f>C11+C12+C13+C14+C15+C16+C10</f>
        <v>431680.68</v>
      </c>
      <c r="D9" s="61">
        <f>D11+D12+D13+D14+D15+D16+D10</f>
        <v>428263.5</v>
      </c>
      <c r="E9" s="18">
        <f t="shared" si="0"/>
        <v>99.208400987507716</v>
      </c>
      <c r="F9" s="61">
        <f>F11+F12+F13+F14+F15+F16+F10</f>
        <v>391722.20000000007</v>
      </c>
      <c r="G9" s="18">
        <f t="shared" si="1"/>
        <v>109.32837097310286</v>
      </c>
    </row>
    <row r="10" spans="1:8" s="62" customFormat="1" ht="79.5" customHeight="1" x14ac:dyDescent="0.2">
      <c r="A10" s="63" t="s">
        <v>86</v>
      </c>
      <c r="B10" s="63" t="s">
        <v>87</v>
      </c>
      <c r="C10" s="64">
        <v>111.93</v>
      </c>
      <c r="D10" s="64">
        <v>111.93</v>
      </c>
      <c r="E10" s="25">
        <f t="shared" si="0"/>
        <v>100</v>
      </c>
      <c r="F10" s="64"/>
      <c r="G10" s="25" t="e">
        <f t="shared" ref="G10:G65" si="2">D10/F10*100</f>
        <v>#DIV/0!</v>
      </c>
    </row>
    <row r="11" spans="1:8" ht="90" outlineLevel="1" x14ac:dyDescent="0.2">
      <c r="A11" s="63" t="s">
        <v>88</v>
      </c>
      <c r="B11" s="63" t="s">
        <v>89</v>
      </c>
      <c r="C11" s="64">
        <f>380367.07-97.2+5</f>
        <v>380274.87</v>
      </c>
      <c r="D11" s="64">
        <f>377547.59</f>
        <v>377547.59</v>
      </c>
      <c r="E11" s="25">
        <f t="shared" si="0"/>
        <v>99.282813508029079</v>
      </c>
      <c r="F11" s="64">
        <v>335940</v>
      </c>
      <c r="G11" s="25">
        <f t="shared" si="2"/>
        <v>112.385422992201</v>
      </c>
    </row>
    <row r="12" spans="1:8" ht="15" outlineLevel="1" x14ac:dyDescent="0.2">
      <c r="A12" s="63" t="s">
        <v>90</v>
      </c>
      <c r="B12" s="63" t="s">
        <v>91</v>
      </c>
      <c r="C12" s="64">
        <v>10.8</v>
      </c>
      <c r="D12" s="64">
        <v>10.8</v>
      </c>
      <c r="E12" s="25">
        <f t="shared" si="0"/>
        <v>100</v>
      </c>
      <c r="F12" s="64">
        <v>15.4</v>
      </c>
      <c r="G12" s="25">
        <f t="shared" si="2"/>
        <v>70.129870129870127</v>
      </c>
    </row>
    <row r="13" spans="1:8" ht="75" outlineLevel="1" x14ac:dyDescent="0.2">
      <c r="A13" s="63" t="s">
        <v>92</v>
      </c>
      <c r="B13" s="63" t="s">
        <v>93</v>
      </c>
      <c r="C13" s="64">
        <v>36875.370000000003</v>
      </c>
      <c r="D13" s="64">
        <v>36875.370000000003</v>
      </c>
      <c r="E13" s="25">
        <f t="shared" si="0"/>
        <v>100</v>
      </c>
      <c r="F13" s="64">
        <v>42126.9</v>
      </c>
      <c r="G13" s="25">
        <f t="shared" si="2"/>
        <v>87.534022204339749</v>
      </c>
    </row>
    <row r="14" spans="1:8" ht="30" hidden="1" outlineLevel="1" x14ac:dyDescent="0.2">
      <c r="A14" s="63" t="s">
        <v>94</v>
      </c>
      <c r="B14" s="63" t="s">
        <v>95</v>
      </c>
      <c r="C14" s="64"/>
      <c r="D14" s="64"/>
      <c r="E14" s="25" t="e">
        <f t="shared" si="0"/>
        <v>#DIV/0!</v>
      </c>
      <c r="F14" s="64">
        <v>0</v>
      </c>
      <c r="G14" s="25" t="e">
        <f t="shared" si="2"/>
        <v>#DIV/0!</v>
      </c>
    </row>
    <row r="15" spans="1:8" ht="15" outlineLevel="1" x14ac:dyDescent="0.2">
      <c r="A15" s="63" t="s">
        <v>96</v>
      </c>
      <c r="B15" s="63" t="s">
        <v>97</v>
      </c>
      <c r="C15" s="64">
        <v>354</v>
      </c>
      <c r="D15" s="64"/>
      <c r="E15" s="25">
        <f t="shared" si="0"/>
        <v>0</v>
      </c>
      <c r="F15" s="64">
        <v>0</v>
      </c>
      <c r="G15" s="25" t="e">
        <f t="shared" si="2"/>
        <v>#DIV/0!</v>
      </c>
    </row>
    <row r="16" spans="1:8" ht="30" outlineLevel="1" x14ac:dyDescent="0.2">
      <c r="A16" s="63" t="s">
        <v>98</v>
      </c>
      <c r="B16" s="63" t="s">
        <v>99</v>
      </c>
      <c r="C16" s="64">
        <v>14053.71</v>
      </c>
      <c r="D16" s="64">
        <v>13717.81</v>
      </c>
      <c r="E16" s="25">
        <f t="shared" si="0"/>
        <v>97.609883795809083</v>
      </c>
      <c r="F16" s="64">
        <v>13639.9</v>
      </c>
      <c r="G16" s="25">
        <f t="shared" si="2"/>
        <v>100.57119187090815</v>
      </c>
    </row>
    <row r="17" spans="1:7" ht="25.5" customHeight="1" x14ac:dyDescent="0.2">
      <c r="A17" s="9" t="s">
        <v>100</v>
      </c>
      <c r="B17" s="9" t="s">
        <v>101</v>
      </c>
      <c r="C17" s="61">
        <f>C18+C19</f>
        <v>12058.42</v>
      </c>
      <c r="D17" s="61">
        <f>D18+D19</f>
        <v>12025.65</v>
      </c>
      <c r="E17" s="18">
        <f t="shared" si="0"/>
        <v>99.728239686459759</v>
      </c>
      <c r="F17" s="61">
        <f>F18+F19</f>
        <v>9969.7999999999993</v>
      </c>
      <c r="G17" s="18">
        <f t="shared" si="2"/>
        <v>120.62077473971394</v>
      </c>
    </row>
    <row r="18" spans="1:7" ht="30" outlineLevel="1" x14ac:dyDescent="0.2">
      <c r="A18" s="63" t="s">
        <v>102</v>
      </c>
      <c r="B18" s="63" t="s">
        <v>103</v>
      </c>
      <c r="C18" s="64">
        <v>11709.5</v>
      </c>
      <c r="D18" s="64">
        <v>11709.5</v>
      </c>
      <c r="E18" s="25">
        <f t="shared" si="0"/>
        <v>100</v>
      </c>
      <c r="F18" s="64">
        <v>9549.7999999999993</v>
      </c>
      <c r="G18" s="25">
        <f t="shared" si="2"/>
        <v>122.61513330122098</v>
      </c>
    </row>
    <row r="19" spans="1:7" ht="30" outlineLevel="1" x14ac:dyDescent="0.2">
      <c r="A19" s="63" t="s">
        <v>104</v>
      </c>
      <c r="B19" s="63" t="s">
        <v>105</v>
      </c>
      <c r="C19" s="64">
        <v>348.92</v>
      </c>
      <c r="D19" s="64">
        <v>316.14999999999998</v>
      </c>
      <c r="E19" s="25">
        <f t="shared" si="0"/>
        <v>90.608162329473799</v>
      </c>
      <c r="F19" s="64">
        <v>420</v>
      </c>
      <c r="G19" s="25">
        <f t="shared" si="2"/>
        <v>75.273809523809518</v>
      </c>
    </row>
    <row r="20" spans="1:7" ht="31.5" customHeight="1" x14ac:dyDescent="0.2">
      <c r="A20" s="9" t="s">
        <v>106</v>
      </c>
      <c r="B20" s="9" t="s">
        <v>107</v>
      </c>
      <c r="C20" s="61">
        <f>C21+C22+C23</f>
        <v>79475.14</v>
      </c>
      <c r="D20" s="61">
        <f>D21+D22+D23</f>
        <v>79026.81</v>
      </c>
      <c r="E20" s="18">
        <f t="shared" si="0"/>
        <v>99.435886492304377</v>
      </c>
      <c r="F20" s="61">
        <f>F21+F22+F23</f>
        <v>193026</v>
      </c>
      <c r="G20" s="18">
        <f t="shared" si="2"/>
        <v>40.941018308414414</v>
      </c>
    </row>
    <row r="21" spans="1:7" ht="15" outlineLevel="1" x14ac:dyDescent="0.2">
      <c r="A21" s="63" t="s">
        <v>108</v>
      </c>
      <c r="B21" s="63" t="s">
        <v>109</v>
      </c>
      <c r="C21" s="64">
        <v>3369.3</v>
      </c>
      <c r="D21" s="64">
        <v>3369.3</v>
      </c>
      <c r="E21" s="25">
        <f t="shared" si="0"/>
        <v>100</v>
      </c>
      <c r="F21" s="64">
        <v>2621</v>
      </c>
      <c r="G21" s="25">
        <f t="shared" si="2"/>
        <v>128.55017169019459</v>
      </c>
    </row>
    <row r="22" spans="1:7" ht="60" outlineLevel="1" x14ac:dyDescent="0.2">
      <c r="A22" s="63" t="s">
        <v>110</v>
      </c>
      <c r="B22" s="63" t="s">
        <v>111</v>
      </c>
      <c r="C22" s="64">
        <v>4406.9799999999996</v>
      </c>
      <c r="D22" s="64">
        <v>4152.12</v>
      </c>
      <c r="E22" s="25">
        <f t="shared" si="0"/>
        <v>94.216901370099265</v>
      </c>
      <c r="F22" s="64">
        <v>76570</v>
      </c>
      <c r="G22" s="25">
        <f t="shared" si="2"/>
        <v>5.422645944887031</v>
      </c>
    </row>
    <row r="23" spans="1:7" ht="45" outlineLevel="1" x14ac:dyDescent="0.2">
      <c r="A23" s="63" t="s">
        <v>112</v>
      </c>
      <c r="B23" s="63" t="s">
        <v>113</v>
      </c>
      <c r="C23" s="64">
        <v>71698.86</v>
      </c>
      <c r="D23" s="64">
        <v>71505.39</v>
      </c>
      <c r="E23" s="25">
        <f t="shared" si="0"/>
        <v>99.730163073722508</v>
      </c>
      <c r="F23" s="64">
        <v>113835</v>
      </c>
      <c r="G23" s="25">
        <f t="shared" si="2"/>
        <v>62.814942680195017</v>
      </c>
    </row>
    <row r="24" spans="1:7" ht="32.25" customHeight="1" x14ac:dyDescent="0.2">
      <c r="A24" s="9" t="s">
        <v>114</v>
      </c>
      <c r="B24" s="9" t="s">
        <v>115</v>
      </c>
      <c r="C24" s="61">
        <f>C25+C26+C27+C28+C29</f>
        <v>1604683.0899999999</v>
      </c>
      <c r="D24" s="61">
        <f>D25+D26+D27+D28+D29</f>
        <v>1381264.75</v>
      </c>
      <c r="E24" s="18">
        <f t="shared" si="0"/>
        <v>86.077105106155273</v>
      </c>
      <c r="F24" s="61">
        <f>F25+F26+F27+F28+F29</f>
        <v>1171344.5</v>
      </c>
      <c r="G24" s="18">
        <f t="shared" si="2"/>
        <v>117.92130752310699</v>
      </c>
    </row>
    <row r="25" spans="1:7" ht="19.5" hidden="1" customHeight="1" x14ac:dyDescent="0.2">
      <c r="A25" s="63" t="s">
        <v>116</v>
      </c>
      <c r="B25" s="63" t="s">
        <v>117</v>
      </c>
      <c r="C25" s="61"/>
      <c r="D25" s="61"/>
      <c r="E25" s="25"/>
      <c r="F25" s="61"/>
      <c r="G25" s="25" t="e">
        <f t="shared" si="2"/>
        <v>#DIV/0!</v>
      </c>
    </row>
    <row r="26" spans="1:7" ht="15" outlineLevel="1" x14ac:dyDescent="0.2">
      <c r="A26" s="63" t="s">
        <v>118</v>
      </c>
      <c r="B26" s="63" t="s">
        <v>119</v>
      </c>
      <c r="C26" s="64">
        <v>2077.9</v>
      </c>
      <c r="D26" s="64">
        <v>850</v>
      </c>
      <c r="E26" s="25">
        <f t="shared" si="0"/>
        <v>40.906684633524229</v>
      </c>
      <c r="F26" s="64">
        <v>686.2</v>
      </c>
      <c r="G26" s="25">
        <f t="shared" si="2"/>
        <v>123.87059166423782</v>
      </c>
    </row>
    <row r="27" spans="1:7" ht="15" hidden="1" outlineLevel="1" x14ac:dyDescent="0.2">
      <c r="A27" s="63" t="s">
        <v>120</v>
      </c>
      <c r="B27" s="63" t="s">
        <v>121</v>
      </c>
      <c r="C27" s="64"/>
      <c r="D27" s="64"/>
      <c r="E27" s="25" t="e">
        <f t="shared" si="0"/>
        <v>#DIV/0!</v>
      </c>
      <c r="F27" s="64"/>
      <c r="G27" s="25" t="e">
        <f t="shared" si="2"/>
        <v>#DIV/0!</v>
      </c>
    </row>
    <row r="28" spans="1:7" ht="30" outlineLevel="1" x14ac:dyDescent="0.2">
      <c r="A28" s="63" t="s">
        <v>122</v>
      </c>
      <c r="B28" s="63" t="s">
        <v>123</v>
      </c>
      <c r="C28" s="64">
        <v>1300746.56</v>
      </c>
      <c r="D28" s="64">
        <v>1083587.25</v>
      </c>
      <c r="E28" s="25">
        <f t="shared" si="0"/>
        <v>83.305025231048845</v>
      </c>
      <c r="F28" s="64">
        <v>854892.1</v>
      </c>
      <c r="G28" s="25">
        <f t="shared" si="2"/>
        <v>126.75134674890552</v>
      </c>
    </row>
    <row r="29" spans="1:7" ht="30" outlineLevel="1" x14ac:dyDescent="0.2">
      <c r="A29" s="63" t="s">
        <v>124</v>
      </c>
      <c r="B29" s="63" t="s">
        <v>125</v>
      </c>
      <c r="C29" s="64">
        <v>301858.63</v>
      </c>
      <c r="D29" s="64">
        <v>296827.5</v>
      </c>
      <c r="E29" s="25">
        <f t="shared" si="0"/>
        <v>98.333282702568411</v>
      </c>
      <c r="F29" s="64">
        <v>315766.2</v>
      </c>
      <c r="G29" s="25">
        <f t="shared" si="2"/>
        <v>94.002302969728873</v>
      </c>
    </row>
    <row r="30" spans="1:7" ht="37.5" customHeight="1" x14ac:dyDescent="0.2">
      <c r="A30" s="9" t="s">
        <v>126</v>
      </c>
      <c r="B30" s="9" t="s">
        <v>127</v>
      </c>
      <c r="C30" s="61">
        <f>C31+C32+C33</f>
        <v>844737.38</v>
      </c>
      <c r="D30" s="61">
        <f>D31+D32+D33</f>
        <v>770934.55</v>
      </c>
      <c r="E30" s="18">
        <f t="shared" si="0"/>
        <v>91.26322194952472</v>
      </c>
      <c r="F30" s="61">
        <f>F31+F32+F33</f>
        <v>985741</v>
      </c>
      <c r="G30" s="18">
        <f t="shared" si="2"/>
        <v>78.20863188200552</v>
      </c>
    </row>
    <row r="31" spans="1:7" ht="15" outlineLevel="1" x14ac:dyDescent="0.2">
      <c r="A31" s="63" t="s">
        <v>128</v>
      </c>
      <c r="B31" s="63" t="s">
        <v>129</v>
      </c>
      <c r="C31" s="64">
        <v>4278.5</v>
      </c>
      <c r="D31" s="64">
        <v>3420.9</v>
      </c>
      <c r="E31" s="25">
        <f t="shared" si="0"/>
        <v>79.955591913053652</v>
      </c>
      <c r="F31" s="64">
        <v>2910.4</v>
      </c>
      <c r="G31" s="25">
        <f t="shared" si="2"/>
        <v>117.54054425508522</v>
      </c>
    </row>
    <row r="32" spans="1:7" ht="15" outlineLevel="1" x14ac:dyDescent="0.2">
      <c r="A32" s="63" t="s">
        <v>130</v>
      </c>
      <c r="B32" s="63" t="s">
        <v>131</v>
      </c>
      <c r="C32" s="64">
        <v>2714.88</v>
      </c>
      <c r="D32" s="64">
        <v>2525</v>
      </c>
      <c r="E32" s="25">
        <f t="shared" si="0"/>
        <v>93.00595238095238</v>
      </c>
      <c r="F32" s="64">
        <v>7596.3</v>
      </c>
      <c r="G32" s="25">
        <f t="shared" si="2"/>
        <v>33.239866777246817</v>
      </c>
    </row>
    <row r="33" spans="1:7" ht="15" outlineLevel="1" x14ac:dyDescent="0.2">
      <c r="A33" s="63" t="s">
        <v>132</v>
      </c>
      <c r="B33" s="63" t="s">
        <v>133</v>
      </c>
      <c r="C33" s="64">
        <v>837744</v>
      </c>
      <c r="D33" s="64">
        <v>764988.65</v>
      </c>
      <c r="E33" s="25">
        <f t="shared" si="0"/>
        <v>91.315324251800078</v>
      </c>
      <c r="F33" s="64">
        <v>975234.3</v>
      </c>
      <c r="G33" s="25">
        <f t="shared" si="2"/>
        <v>78.441524257298994</v>
      </c>
    </row>
    <row r="34" spans="1:7" ht="27" customHeight="1" collapsed="1" x14ac:dyDescent="0.2">
      <c r="A34" s="9" t="s">
        <v>134</v>
      </c>
      <c r="B34" s="9" t="s">
        <v>135</v>
      </c>
      <c r="C34" s="61">
        <f>SUM(C35:C36)</f>
        <v>1029</v>
      </c>
      <c r="D34" s="61">
        <f>SUM(D35:D36)</f>
        <v>1027.54</v>
      </c>
      <c r="E34" s="18">
        <f t="shared" si="0"/>
        <v>99.858114674441197</v>
      </c>
      <c r="F34" s="61">
        <f>SUM(F35:F36)</f>
        <v>909</v>
      </c>
      <c r="G34" s="18">
        <f t="shared" si="2"/>
        <v>113.04070407040703</v>
      </c>
    </row>
    <row r="35" spans="1:7" ht="30" hidden="1" outlineLevel="1" x14ac:dyDescent="0.2">
      <c r="A35" s="63" t="s">
        <v>136</v>
      </c>
      <c r="B35" s="63" t="s">
        <v>137</v>
      </c>
      <c r="C35" s="64"/>
      <c r="D35" s="64"/>
      <c r="E35" s="25"/>
      <c r="F35" s="64"/>
      <c r="G35" s="25"/>
    </row>
    <row r="36" spans="1:7" ht="30" outlineLevel="1" x14ac:dyDescent="0.2">
      <c r="A36" s="63" t="s">
        <v>138</v>
      </c>
      <c r="B36" s="63" t="s">
        <v>139</v>
      </c>
      <c r="C36" s="64">
        <v>1029</v>
      </c>
      <c r="D36" s="64">
        <v>1027.54</v>
      </c>
      <c r="E36" s="25">
        <f t="shared" si="0"/>
        <v>99.858114674441197</v>
      </c>
      <c r="F36" s="64">
        <v>909</v>
      </c>
      <c r="G36" s="25">
        <f t="shared" si="2"/>
        <v>113.04070407040703</v>
      </c>
    </row>
    <row r="37" spans="1:7" ht="29.25" customHeight="1" x14ac:dyDescent="0.2">
      <c r="A37" s="9" t="s">
        <v>140</v>
      </c>
      <c r="B37" s="9" t="s">
        <v>141</v>
      </c>
      <c r="C37" s="61">
        <f>C38+C39+C40+C42+C43+C41</f>
        <v>5788117.6399999997</v>
      </c>
      <c r="D37" s="61">
        <f>D38+D39+D40+D42+D43+D41</f>
        <v>5648842.9099999992</v>
      </c>
      <c r="E37" s="18">
        <f t="shared" si="0"/>
        <v>97.593781974341482</v>
      </c>
      <c r="F37" s="61">
        <f>F38+F39+F40+F42+F43+F41</f>
        <v>5036365.5</v>
      </c>
      <c r="G37" s="18">
        <f t="shared" si="2"/>
        <v>112.16109930861846</v>
      </c>
    </row>
    <row r="38" spans="1:7" ht="15" outlineLevel="1" x14ac:dyDescent="0.2">
      <c r="A38" s="63" t="s">
        <v>142</v>
      </c>
      <c r="B38" s="63" t="s">
        <v>143</v>
      </c>
      <c r="C38" s="64">
        <v>1344631.37</v>
      </c>
      <c r="D38" s="64">
        <v>1311533</v>
      </c>
      <c r="E38" s="25">
        <f t="shared" si="0"/>
        <v>97.53848000734952</v>
      </c>
      <c r="F38" s="64">
        <v>1188680.3</v>
      </c>
      <c r="G38" s="25">
        <f t="shared" si="2"/>
        <v>110.33521797240182</v>
      </c>
    </row>
    <row r="39" spans="1:7" ht="15" outlineLevel="1" x14ac:dyDescent="0.2">
      <c r="A39" s="63" t="s">
        <v>144</v>
      </c>
      <c r="B39" s="63" t="s">
        <v>145</v>
      </c>
      <c r="C39" s="64">
        <v>3731963.19</v>
      </c>
      <c r="D39" s="64">
        <v>3626310.42</v>
      </c>
      <c r="E39" s="25">
        <f t="shared" si="0"/>
        <v>97.168976095929821</v>
      </c>
      <c r="F39" s="64">
        <v>3191350.2</v>
      </c>
      <c r="G39" s="25">
        <f t="shared" si="2"/>
        <v>113.62934785408383</v>
      </c>
    </row>
    <row r="40" spans="1:7" ht="15" outlineLevel="1" x14ac:dyDescent="0.2">
      <c r="A40" s="63" t="s">
        <v>146</v>
      </c>
      <c r="B40" s="63" t="s">
        <v>147</v>
      </c>
      <c r="C40" s="64">
        <v>311950.76</v>
      </c>
      <c r="D40" s="64">
        <v>311950.76</v>
      </c>
      <c r="E40" s="25">
        <f t="shared" si="0"/>
        <v>100</v>
      </c>
      <c r="F40" s="64">
        <v>290634</v>
      </c>
      <c r="G40" s="25">
        <f t="shared" si="2"/>
        <v>107.3345720046519</v>
      </c>
    </row>
    <row r="41" spans="1:7" ht="45" outlineLevel="1" x14ac:dyDescent="0.2">
      <c r="A41" s="63" t="s">
        <v>148</v>
      </c>
      <c r="B41" s="63" t="s">
        <v>149</v>
      </c>
      <c r="C41" s="64">
        <v>196.18</v>
      </c>
      <c r="D41" s="64">
        <v>184.18</v>
      </c>
      <c r="E41" s="25">
        <f t="shared" si="0"/>
        <v>93.883168518707308</v>
      </c>
      <c r="F41" s="64">
        <v>199.2</v>
      </c>
      <c r="G41" s="25">
        <f t="shared" si="2"/>
        <v>92.459839357429729</v>
      </c>
    </row>
    <row r="42" spans="1:7" ht="15" outlineLevel="1" x14ac:dyDescent="0.2">
      <c r="A42" s="63" t="s">
        <v>150</v>
      </c>
      <c r="B42" s="63" t="s">
        <v>151</v>
      </c>
      <c r="C42" s="64">
        <v>6789.68</v>
      </c>
      <c r="D42" s="64">
        <v>6675.97</v>
      </c>
      <c r="E42" s="25">
        <f t="shared" si="0"/>
        <v>98.325252441941302</v>
      </c>
      <c r="F42" s="64">
        <v>6310.2</v>
      </c>
      <c r="G42" s="25">
        <f t="shared" si="2"/>
        <v>105.79648822541283</v>
      </c>
    </row>
    <row r="43" spans="1:7" ht="30" outlineLevel="1" x14ac:dyDescent="0.2">
      <c r="A43" s="63" t="s">
        <v>152</v>
      </c>
      <c r="B43" s="63" t="s">
        <v>153</v>
      </c>
      <c r="C43" s="64">
        <v>392586.46</v>
      </c>
      <c r="D43" s="64">
        <v>392188.58</v>
      </c>
      <c r="E43" s="25">
        <f t="shared" si="0"/>
        <v>99.898651624409055</v>
      </c>
      <c r="F43" s="64">
        <v>359191.6</v>
      </c>
      <c r="G43" s="25">
        <f t="shared" si="2"/>
        <v>109.18645647615368</v>
      </c>
    </row>
    <row r="44" spans="1:7" ht="22.5" customHeight="1" x14ac:dyDescent="0.2">
      <c r="A44" s="9" t="s">
        <v>154</v>
      </c>
      <c r="B44" s="9" t="s">
        <v>155</v>
      </c>
      <c r="C44" s="61">
        <f>C45+C46</f>
        <v>407405.59</v>
      </c>
      <c r="D44" s="61">
        <f>D45+D46</f>
        <v>407335.84</v>
      </c>
      <c r="E44" s="18">
        <f t="shared" si="0"/>
        <v>99.982879469081411</v>
      </c>
      <c r="F44" s="61">
        <f>F45+F46</f>
        <v>433142.39999999997</v>
      </c>
      <c r="G44" s="18">
        <f t="shared" si="2"/>
        <v>94.042014820068417</v>
      </c>
    </row>
    <row r="45" spans="1:7" ht="15" outlineLevel="1" x14ac:dyDescent="0.2">
      <c r="A45" s="63" t="s">
        <v>156</v>
      </c>
      <c r="B45" s="63" t="s">
        <v>157</v>
      </c>
      <c r="C45" s="64">
        <v>376364.65</v>
      </c>
      <c r="D45" s="64">
        <v>376294.9</v>
      </c>
      <c r="E45" s="25">
        <f t="shared" si="0"/>
        <v>99.981467441216921</v>
      </c>
      <c r="F45" s="64">
        <v>414804.1</v>
      </c>
      <c r="G45" s="25">
        <f t="shared" si="2"/>
        <v>90.716292341372721</v>
      </c>
    </row>
    <row r="46" spans="1:7" ht="30" outlineLevel="1" x14ac:dyDescent="0.2">
      <c r="A46" s="63" t="s">
        <v>158</v>
      </c>
      <c r="B46" s="63" t="s">
        <v>159</v>
      </c>
      <c r="C46" s="64">
        <v>31040.94</v>
      </c>
      <c r="D46" s="64">
        <v>31040.94</v>
      </c>
      <c r="E46" s="25">
        <f t="shared" si="0"/>
        <v>100</v>
      </c>
      <c r="F46" s="64">
        <v>18338.3</v>
      </c>
      <c r="G46" s="25">
        <f t="shared" si="2"/>
        <v>169.26836184379141</v>
      </c>
    </row>
    <row r="47" spans="1:7" ht="24" customHeight="1" x14ac:dyDescent="0.2">
      <c r="A47" s="9" t="s">
        <v>160</v>
      </c>
      <c r="B47" s="9" t="s">
        <v>161</v>
      </c>
      <c r="C47" s="61">
        <f>C48+C49+C50</f>
        <v>12908.259999999998</v>
      </c>
      <c r="D47" s="61">
        <f>D48+D49+D50</f>
        <v>12591.57</v>
      </c>
      <c r="E47" s="25">
        <f t="shared" si="0"/>
        <v>97.546609690229374</v>
      </c>
      <c r="F47" s="61">
        <f>F48+F49+F50</f>
        <v>14605.6</v>
      </c>
      <c r="G47" s="18">
        <f t="shared" si="2"/>
        <v>86.210563071698516</v>
      </c>
    </row>
    <row r="48" spans="1:7" ht="15" outlineLevel="1" x14ac:dyDescent="0.2">
      <c r="A48" s="63" t="s">
        <v>162</v>
      </c>
      <c r="B48" s="63" t="s">
        <v>163</v>
      </c>
      <c r="C48" s="64">
        <v>10811.06</v>
      </c>
      <c r="D48" s="64">
        <v>10494.37</v>
      </c>
      <c r="E48" s="25">
        <f t="shared" si="0"/>
        <v>97.070685020710286</v>
      </c>
      <c r="F48" s="64">
        <v>9779.1</v>
      </c>
      <c r="G48" s="25">
        <f t="shared" si="2"/>
        <v>107.31427227454469</v>
      </c>
    </row>
    <row r="49" spans="1:7" ht="15" outlineLevel="1" x14ac:dyDescent="0.2">
      <c r="A49" s="63" t="s">
        <v>164</v>
      </c>
      <c r="B49" s="63" t="s">
        <v>165</v>
      </c>
      <c r="C49" s="64"/>
      <c r="D49" s="64"/>
      <c r="E49" s="25" t="e">
        <f t="shared" si="0"/>
        <v>#DIV/0!</v>
      </c>
      <c r="F49" s="64">
        <v>1079.5</v>
      </c>
      <c r="G49" s="25">
        <f t="shared" si="2"/>
        <v>0</v>
      </c>
    </row>
    <row r="50" spans="1:7" ht="30" outlineLevel="1" x14ac:dyDescent="0.2">
      <c r="A50" s="63" t="s">
        <v>166</v>
      </c>
      <c r="B50" s="63" t="s">
        <v>167</v>
      </c>
      <c r="C50" s="64">
        <v>2097.1999999999998</v>
      </c>
      <c r="D50" s="64">
        <v>2097.1999999999998</v>
      </c>
      <c r="E50" s="25">
        <f t="shared" si="0"/>
        <v>100</v>
      </c>
      <c r="F50" s="64">
        <v>3747</v>
      </c>
      <c r="G50" s="25">
        <f t="shared" si="2"/>
        <v>55.970109420870031</v>
      </c>
    </row>
    <row r="51" spans="1:7" ht="25.5" customHeight="1" x14ac:dyDescent="0.2">
      <c r="A51" s="9" t="s">
        <v>168</v>
      </c>
      <c r="B51" s="9" t="s">
        <v>169</v>
      </c>
      <c r="C51" s="61">
        <f>C52+C53+C54+C55+C56</f>
        <v>1536642.77</v>
      </c>
      <c r="D51" s="61">
        <f>D52+D53+D54+D55+D56</f>
        <v>1512418.9000000001</v>
      </c>
      <c r="E51" s="18">
        <f t="shared" si="0"/>
        <v>98.423584812753845</v>
      </c>
      <c r="F51" s="61">
        <f>F52+F53+F54+F55+F56</f>
        <v>1176367.7</v>
      </c>
      <c r="G51" s="18">
        <f t="shared" si="2"/>
        <v>128.56685031389421</v>
      </c>
    </row>
    <row r="52" spans="1:7" ht="15" outlineLevel="1" x14ac:dyDescent="0.2">
      <c r="A52" s="63" t="s">
        <v>170</v>
      </c>
      <c r="B52" s="63" t="s">
        <v>171</v>
      </c>
      <c r="C52" s="64">
        <v>17511.41</v>
      </c>
      <c r="D52" s="64">
        <v>17457.830000000002</v>
      </c>
      <c r="E52" s="25">
        <f t="shared" si="0"/>
        <v>99.694028065130112</v>
      </c>
      <c r="F52" s="64">
        <v>16353</v>
      </c>
      <c r="G52" s="25">
        <f t="shared" si="2"/>
        <v>106.75613037363176</v>
      </c>
    </row>
    <row r="53" spans="1:7" ht="15" outlineLevel="1" x14ac:dyDescent="0.2">
      <c r="A53" s="63" t="s">
        <v>172</v>
      </c>
      <c r="B53" s="63" t="s">
        <v>173</v>
      </c>
      <c r="C53" s="64">
        <v>86976.5</v>
      </c>
      <c r="D53" s="64">
        <v>86614.79</v>
      </c>
      <c r="E53" s="25">
        <f t="shared" si="0"/>
        <v>99.584129046351592</v>
      </c>
      <c r="F53" s="64">
        <v>75858.100000000006</v>
      </c>
      <c r="G53" s="25">
        <f t="shared" si="2"/>
        <v>114.18001505442396</v>
      </c>
    </row>
    <row r="54" spans="1:7" ht="15" outlineLevel="1" x14ac:dyDescent="0.2">
      <c r="A54" s="63" t="s">
        <v>174</v>
      </c>
      <c r="B54" s="63" t="s">
        <v>175</v>
      </c>
      <c r="C54" s="64">
        <v>1055757.32</v>
      </c>
      <c r="D54" s="64">
        <v>1040007.77</v>
      </c>
      <c r="E54" s="25">
        <f t="shared" si="0"/>
        <v>98.508222514621067</v>
      </c>
      <c r="F54" s="64">
        <v>698586</v>
      </c>
      <c r="G54" s="25">
        <f t="shared" si="2"/>
        <v>148.87326256180341</v>
      </c>
    </row>
    <row r="55" spans="1:7" ht="15" outlineLevel="1" x14ac:dyDescent="0.2">
      <c r="A55" s="63" t="s">
        <v>176</v>
      </c>
      <c r="B55" s="63" t="s">
        <v>177</v>
      </c>
      <c r="C55" s="64">
        <v>274185.98</v>
      </c>
      <c r="D55" s="64">
        <v>268858.46999999997</v>
      </c>
      <c r="E55" s="25">
        <f t="shared" si="0"/>
        <v>98.056972132564908</v>
      </c>
      <c r="F55" s="64">
        <v>307545.3</v>
      </c>
      <c r="G55" s="25">
        <f t="shared" si="2"/>
        <v>87.42077020848636</v>
      </c>
    </row>
    <row r="56" spans="1:7" ht="30" outlineLevel="1" x14ac:dyDescent="0.2">
      <c r="A56" s="63" t="s">
        <v>178</v>
      </c>
      <c r="B56" s="63" t="s">
        <v>179</v>
      </c>
      <c r="C56" s="64">
        <v>102211.56</v>
      </c>
      <c r="D56" s="64">
        <v>99480.04</v>
      </c>
      <c r="E56" s="25">
        <f t="shared" si="0"/>
        <v>97.327582124761619</v>
      </c>
      <c r="F56" s="64">
        <v>78025.3</v>
      </c>
      <c r="G56" s="25">
        <f t="shared" si="2"/>
        <v>127.49715797311896</v>
      </c>
    </row>
    <row r="57" spans="1:7" ht="14.25" x14ac:dyDescent="0.2">
      <c r="A57" s="9" t="s">
        <v>180</v>
      </c>
      <c r="B57" s="9" t="s">
        <v>181</v>
      </c>
      <c r="C57" s="61">
        <f>C58+C59+C61+C60</f>
        <v>155441.04</v>
      </c>
      <c r="D57" s="61">
        <f>D58+D59+D61+D60</f>
        <v>155440.66</v>
      </c>
      <c r="E57" s="65">
        <f t="shared" si="0"/>
        <v>99.99975553431706</v>
      </c>
      <c r="F57" s="61">
        <f>F58+F59+F61+F60</f>
        <v>166552.69999999998</v>
      </c>
      <c r="G57" s="18">
        <f t="shared" si="2"/>
        <v>93.328213832618758</v>
      </c>
    </row>
    <row r="58" spans="1:7" ht="15" outlineLevel="1" x14ac:dyDescent="0.2">
      <c r="A58" s="63" t="s">
        <v>182</v>
      </c>
      <c r="B58" s="63" t="s">
        <v>183</v>
      </c>
      <c r="C58" s="64">
        <v>122446.83</v>
      </c>
      <c r="D58" s="64">
        <v>122446.83</v>
      </c>
      <c r="E58" s="25">
        <f t="shared" si="0"/>
        <v>100</v>
      </c>
      <c r="F58" s="64">
        <v>0</v>
      </c>
      <c r="G58" s="25"/>
    </row>
    <row r="59" spans="1:7" ht="15" outlineLevel="1" x14ac:dyDescent="0.2">
      <c r="A59" s="63" t="s">
        <v>184</v>
      </c>
      <c r="B59" s="63" t="s">
        <v>185</v>
      </c>
      <c r="C59" s="64">
        <v>394.32</v>
      </c>
      <c r="D59" s="64">
        <v>393.94</v>
      </c>
      <c r="E59" s="66">
        <v>99.99</v>
      </c>
      <c r="F59" s="64">
        <v>135862.29999999999</v>
      </c>
      <c r="G59" s="25">
        <f t="shared" si="2"/>
        <v>0.28995534449218069</v>
      </c>
    </row>
    <row r="60" spans="1:7" ht="15" outlineLevel="1" x14ac:dyDescent="0.2">
      <c r="A60" s="63" t="s">
        <v>186</v>
      </c>
      <c r="B60" s="63" t="s">
        <v>187</v>
      </c>
      <c r="C60" s="64">
        <v>28395.95</v>
      </c>
      <c r="D60" s="64">
        <v>28395.95</v>
      </c>
      <c r="E60" s="66"/>
      <c r="F60" s="64">
        <v>26103.9</v>
      </c>
      <c r="G60" s="25">
        <f t="shared" si="2"/>
        <v>108.78048873923053</v>
      </c>
    </row>
    <row r="61" spans="1:7" ht="30" outlineLevel="1" x14ac:dyDescent="0.2">
      <c r="A61" s="63" t="s">
        <v>188</v>
      </c>
      <c r="B61" s="63" t="s">
        <v>189</v>
      </c>
      <c r="C61" s="64">
        <v>4203.9399999999996</v>
      </c>
      <c r="D61" s="64">
        <v>4203.9399999999996</v>
      </c>
      <c r="E61" s="25">
        <f t="shared" si="0"/>
        <v>100</v>
      </c>
      <c r="F61" s="64">
        <v>4586.5</v>
      </c>
      <c r="G61" s="25">
        <f t="shared" si="2"/>
        <v>91.658999236890864</v>
      </c>
    </row>
    <row r="62" spans="1:7" ht="36" customHeight="1" x14ac:dyDescent="0.2">
      <c r="A62" s="9" t="s">
        <v>190</v>
      </c>
      <c r="B62" s="9" t="s">
        <v>191</v>
      </c>
      <c r="C62" s="61">
        <f>SUM(C63:C64)</f>
        <v>3567</v>
      </c>
      <c r="D62" s="61">
        <f>SUM(D63:D64)</f>
        <v>3567</v>
      </c>
      <c r="E62" s="18">
        <f t="shared" si="0"/>
        <v>100</v>
      </c>
      <c r="F62" s="61">
        <f>SUM(F63:F64)</f>
        <v>4177.2</v>
      </c>
      <c r="G62" s="18">
        <f t="shared" si="2"/>
        <v>85.392128698649813</v>
      </c>
    </row>
    <row r="63" spans="1:7" ht="30" outlineLevel="1" x14ac:dyDescent="0.2">
      <c r="A63" s="63" t="s">
        <v>192</v>
      </c>
      <c r="B63" s="63" t="s">
        <v>193</v>
      </c>
      <c r="C63" s="64">
        <v>2652</v>
      </c>
      <c r="D63" s="64">
        <v>2652</v>
      </c>
      <c r="E63" s="25">
        <f t="shared" si="0"/>
        <v>100</v>
      </c>
      <c r="F63" s="64">
        <v>3262.2</v>
      </c>
      <c r="G63" s="25">
        <f t="shared" si="2"/>
        <v>81.294831708662869</v>
      </c>
    </row>
    <row r="64" spans="1:7" ht="30" outlineLevel="1" x14ac:dyDescent="0.2">
      <c r="A64" s="63" t="s">
        <v>194</v>
      </c>
      <c r="B64" s="63" t="s">
        <v>195</v>
      </c>
      <c r="C64" s="64">
        <v>915</v>
      </c>
      <c r="D64" s="64">
        <v>915</v>
      </c>
      <c r="E64" s="25">
        <f t="shared" si="0"/>
        <v>100</v>
      </c>
      <c r="F64" s="64">
        <v>915</v>
      </c>
      <c r="G64" s="25">
        <f t="shared" si="2"/>
        <v>100</v>
      </c>
    </row>
    <row r="65" spans="1:7" ht="28.5" x14ac:dyDescent="0.2">
      <c r="A65" s="9" t="s">
        <v>196</v>
      </c>
      <c r="B65" s="9" t="s">
        <v>197</v>
      </c>
      <c r="C65" s="61">
        <f>SUM(C66:C67)</f>
        <v>0</v>
      </c>
      <c r="D65" s="61">
        <f>SUM(D66:D67)</f>
        <v>0</v>
      </c>
      <c r="E65" s="18" t="e">
        <f>D65/C65*100</f>
        <v>#DIV/0!</v>
      </c>
      <c r="F65" s="61">
        <f>SUM(F66:F67)</f>
        <v>0</v>
      </c>
      <c r="G65" s="18" t="e">
        <f t="shared" si="2"/>
        <v>#DIV/0!</v>
      </c>
    </row>
    <row r="66" spans="1:7" ht="27" customHeight="1" x14ac:dyDescent="0.25">
      <c r="A66" s="63" t="s">
        <v>198</v>
      </c>
      <c r="B66" s="67" t="s">
        <v>199</v>
      </c>
      <c r="C66" s="64"/>
      <c r="D66" s="64"/>
      <c r="E66" s="68"/>
      <c r="F66" s="64">
        <v>0</v>
      </c>
      <c r="G66" s="68"/>
    </row>
  </sheetData>
  <mergeCells count="3">
    <mergeCell ref="A1:D1"/>
    <mergeCell ref="A3:G5"/>
    <mergeCell ref="A8:B8"/>
  </mergeCells>
  <pageMargins left="0.35433070866141736" right="0.35433070866141736" top="0.59055118110236249" bottom="0.59055118110236249" header="0.51181102362204722" footer="0.51181102362204722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view="pageBreakPreview" workbookViewId="0">
      <selection activeCell="E12" sqref="E12"/>
    </sheetView>
  </sheetViews>
  <sheetFormatPr defaultRowHeight="12.75" x14ac:dyDescent="0.2"/>
  <cols>
    <col min="1" max="1" width="24" customWidth="1"/>
    <col min="2" max="2" width="21.28515625" customWidth="1"/>
    <col min="3" max="3" width="37.7109375" customWidth="1"/>
    <col min="4" max="5" width="17.7109375" customWidth="1"/>
    <col min="6" max="6" width="14.5703125" customWidth="1"/>
    <col min="7" max="7" width="18" customWidth="1"/>
    <col min="8" max="8" width="21" customWidth="1"/>
  </cols>
  <sheetData>
    <row r="1" spans="1:8" x14ac:dyDescent="0.2">
      <c r="A1" s="87" t="s">
        <v>200</v>
      </c>
      <c r="B1" s="87"/>
      <c r="C1" s="87"/>
      <c r="D1" s="87"/>
      <c r="E1" s="87"/>
      <c r="F1" s="87"/>
      <c r="G1" s="87"/>
      <c r="H1" s="87"/>
    </row>
    <row r="2" spans="1:8" x14ac:dyDescent="0.2">
      <c r="A2" s="87"/>
      <c r="B2" s="87"/>
      <c r="C2" s="87"/>
      <c r="D2" s="87"/>
      <c r="E2" s="87"/>
      <c r="F2" s="87"/>
      <c r="G2" s="87"/>
      <c r="H2" s="87"/>
    </row>
    <row r="3" spans="1:8" x14ac:dyDescent="0.2">
      <c r="A3" s="87"/>
      <c r="B3" s="87"/>
      <c r="C3" s="87"/>
      <c r="D3" s="87"/>
      <c r="E3" s="87"/>
      <c r="F3" s="87"/>
      <c r="G3" s="87"/>
      <c r="H3" s="87"/>
    </row>
    <row r="4" spans="1:8" ht="15.75" x14ac:dyDescent="0.25">
      <c r="A4" s="69"/>
      <c r="B4" s="69"/>
      <c r="C4" s="69"/>
      <c r="D4" s="69"/>
      <c r="E4" s="69"/>
      <c r="F4" s="69"/>
      <c r="G4" s="69"/>
    </row>
    <row r="5" spans="1:8" ht="99.75" x14ac:dyDescent="0.2">
      <c r="A5" s="8" t="s">
        <v>1</v>
      </c>
      <c r="B5" s="8" t="s">
        <v>201</v>
      </c>
      <c r="C5" s="8" t="s">
        <v>202</v>
      </c>
      <c r="D5" s="8" t="s">
        <v>203</v>
      </c>
      <c r="E5" s="8" t="s">
        <v>204</v>
      </c>
      <c r="F5" s="8" t="s">
        <v>205</v>
      </c>
      <c r="G5" s="8" t="s">
        <v>206</v>
      </c>
      <c r="H5" s="8" t="s">
        <v>207</v>
      </c>
    </row>
    <row r="6" spans="1:8" ht="28.5" x14ac:dyDescent="0.2">
      <c r="A6" s="8" t="s">
        <v>208</v>
      </c>
      <c r="B6" s="8">
        <v>861</v>
      </c>
      <c r="C6" s="8" t="s">
        <v>209</v>
      </c>
      <c r="D6" s="31">
        <f>D7+D8</f>
        <v>0</v>
      </c>
      <c r="E6" s="31">
        <f>E7+E8</f>
        <v>0</v>
      </c>
      <c r="F6" s="70">
        <v>0</v>
      </c>
      <c r="G6" s="31">
        <f>G7+G8</f>
        <v>0</v>
      </c>
      <c r="H6" s="71">
        <v>0</v>
      </c>
    </row>
    <row r="7" spans="1:8" ht="45" x14ac:dyDescent="0.2">
      <c r="A7" s="72" t="s">
        <v>210</v>
      </c>
      <c r="B7" s="22">
        <v>861</v>
      </c>
      <c r="C7" s="72" t="s">
        <v>211</v>
      </c>
      <c r="D7" s="73"/>
      <c r="E7" s="73">
        <v>0</v>
      </c>
      <c r="F7" s="74" t="e">
        <f t="shared" ref="F7:F11" si="0">E7/D7*100</f>
        <v>#DIV/0!</v>
      </c>
      <c r="G7" s="73">
        <v>0</v>
      </c>
      <c r="H7" s="75">
        <v>0</v>
      </c>
    </row>
    <row r="8" spans="1:8" ht="45" x14ac:dyDescent="0.2">
      <c r="A8" s="72" t="s">
        <v>212</v>
      </c>
      <c r="B8" s="22">
        <v>861</v>
      </c>
      <c r="C8" s="72" t="s">
        <v>213</v>
      </c>
      <c r="D8" s="73"/>
      <c r="E8" s="73">
        <v>0</v>
      </c>
      <c r="F8" s="74" t="e">
        <f t="shared" si="0"/>
        <v>#DIV/0!</v>
      </c>
      <c r="G8" s="73">
        <v>0</v>
      </c>
      <c r="H8" s="75">
        <v>0</v>
      </c>
    </row>
    <row r="9" spans="1:8" ht="28.5" x14ac:dyDescent="0.2">
      <c r="A9" s="76" t="s">
        <v>214</v>
      </c>
      <c r="B9" s="8">
        <v>861</v>
      </c>
      <c r="C9" s="76" t="s">
        <v>215</v>
      </c>
      <c r="D9" s="77">
        <f>D10+D11</f>
        <v>191490.40000000037</v>
      </c>
      <c r="E9" s="77">
        <f>E10+E11</f>
        <v>22102.099999999627</v>
      </c>
      <c r="F9" s="78">
        <f t="shared" si="0"/>
        <v>11.542145193701399</v>
      </c>
      <c r="G9" s="77">
        <f>G10+G11</f>
        <v>55541.699999999255</v>
      </c>
      <c r="H9" s="78">
        <f t="shared" ref="H9:H13" si="1">E9/G9*100</f>
        <v>39.793704549914608</v>
      </c>
    </row>
    <row r="10" spans="1:8" ht="30" x14ac:dyDescent="0.2">
      <c r="A10" s="72" t="s">
        <v>216</v>
      </c>
      <c r="B10" s="22">
        <v>861</v>
      </c>
      <c r="C10" s="72" t="s">
        <v>217</v>
      </c>
      <c r="D10" s="73">
        <v>-10686255.6</v>
      </c>
      <c r="E10" s="73">
        <v>-10638827.9</v>
      </c>
      <c r="F10" s="79">
        <f t="shared" si="0"/>
        <v>99.556180370606157</v>
      </c>
      <c r="G10" s="73">
        <v>-9982586</v>
      </c>
      <c r="H10" s="79">
        <f t="shared" si="1"/>
        <v>106.57386673152629</v>
      </c>
    </row>
    <row r="11" spans="1:8" ht="30" x14ac:dyDescent="0.2">
      <c r="A11" s="72" t="s">
        <v>218</v>
      </c>
      <c r="B11" s="22">
        <v>861</v>
      </c>
      <c r="C11" s="72" t="s">
        <v>219</v>
      </c>
      <c r="D11" s="73">
        <v>10877746</v>
      </c>
      <c r="E11" s="73">
        <v>10660930</v>
      </c>
      <c r="F11" s="79">
        <f t="shared" si="0"/>
        <v>98.006792951407391</v>
      </c>
      <c r="G11" s="73">
        <v>10038127.699999999</v>
      </c>
      <c r="H11" s="79">
        <f t="shared" si="1"/>
        <v>106.20436717496631</v>
      </c>
    </row>
    <row r="12" spans="1:8" ht="42.75" x14ac:dyDescent="0.2">
      <c r="A12" s="76" t="s">
        <v>220</v>
      </c>
      <c r="B12" s="8">
        <v>861</v>
      </c>
      <c r="C12" s="76" t="s">
        <v>221</v>
      </c>
      <c r="D12" s="77">
        <v>0</v>
      </c>
      <c r="E12" s="77">
        <v>0</v>
      </c>
      <c r="F12" s="79">
        <v>0</v>
      </c>
      <c r="G12" s="77">
        <v>0</v>
      </c>
      <c r="H12" s="78" t="e">
        <f t="shared" si="1"/>
        <v>#DIV/0!</v>
      </c>
    </row>
    <row r="13" spans="1:8" ht="42.75" x14ac:dyDescent="0.2">
      <c r="A13" s="76" t="s">
        <v>222</v>
      </c>
      <c r="B13" s="8">
        <v>861</v>
      </c>
      <c r="C13" s="76" t="s">
        <v>223</v>
      </c>
      <c r="D13" s="77">
        <v>0</v>
      </c>
      <c r="E13" s="77">
        <v>0</v>
      </c>
      <c r="F13" s="79">
        <v>0</v>
      </c>
      <c r="G13" s="77">
        <v>0</v>
      </c>
      <c r="H13" s="78" t="e">
        <f t="shared" si="1"/>
        <v>#DIV/0!</v>
      </c>
    </row>
    <row r="14" spans="1:8" ht="60" x14ac:dyDescent="0.2">
      <c r="A14" s="72" t="s">
        <v>224</v>
      </c>
      <c r="B14" s="22">
        <v>861</v>
      </c>
      <c r="C14" s="72" t="s">
        <v>225</v>
      </c>
      <c r="D14" s="80"/>
      <c r="E14" s="80"/>
      <c r="F14" s="79">
        <v>0</v>
      </c>
      <c r="G14" s="80"/>
      <c r="H14" s="79">
        <v>0</v>
      </c>
    </row>
    <row r="15" spans="1:8" ht="60" x14ac:dyDescent="0.2">
      <c r="A15" s="72" t="s">
        <v>226</v>
      </c>
      <c r="B15" s="22">
        <v>861</v>
      </c>
      <c r="C15" s="72" t="s">
        <v>227</v>
      </c>
      <c r="D15" s="80"/>
      <c r="E15" s="80"/>
      <c r="F15" s="79">
        <v>0</v>
      </c>
      <c r="G15" s="80"/>
      <c r="H15" s="79">
        <v>0</v>
      </c>
    </row>
    <row r="16" spans="1:8" ht="12.75" customHeight="1" x14ac:dyDescent="0.2">
      <c r="A16" s="88" t="s">
        <v>228</v>
      </c>
      <c r="B16" s="88"/>
      <c r="C16" s="88"/>
      <c r="D16" s="89">
        <f>D9+D6</f>
        <v>191490.40000000037</v>
      </c>
      <c r="E16" s="89">
        <f>E9+E6</f>
        <v>22102.099999999627</v>
      </c>
      <c r="F16" s="90">
        <f>E16/D16*100</f>
        <v>11.542145193701399</v>
      </c>
      <c r="G16" s="89">
        <f>G9+G6</f>
        <v>55541.699999999255</v>
      </c>
      <c r="H16" s="90">
        <f>E16/G16*100</f>
        <v>39.793704549914608</v>
      </c>
    </row>
    <row r="17" spans="1:8" ht="12.75" customHeight="1" x14ac:dyDescent="0.2">
      <c r="A17" s="88"/>
      <c r="B17" s="88"/>
      <c r="C17" s="88"/>
      <c r="D17" s="89"/>
      <c r="E17" s="89"/>
      <c r="F17" s="90"/>
      <c r="G17" s="89"/>
      <c r="H17" s="90"/>
    </row>
    <row r="20" spans="1:8" x14ac:dyDescent="0.2">
      <c r="E20" s="60"/>
    </row>
  </sheetData>
  <mergeCells count="7">
    <mergeCell ref="A1:H3"/>
    <mergeCell ref="A16:C17"/>
    <mergeCell ref="D16:D17"/>
    <mergeCell ref="E16:E17"/>
    <mergeCell ref="F16:F17"/>
    <mergeCell ref="G16:G17"/>
    <mergeCell ref="H16:H17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Доходы</vt:lpstr>
      <vt:lpstr>Расходы</vt:lpstr>
      <vt:lpstr>Источники фин-я дефицита</vt:lpstr>
      <vt:lpstr>Расходы!FIO</vt:lpstr>
      <vt:lpstr>Расходы!LAST_CELL</vt:lpstr>
      <vt:lpstr>Расходы!SIGN</vt:lpstr>
      <vt:lpstr>Доходы!Область_печати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Щербакова</dc:creator>
  <dc:description>POI HSSF rep:2.55.0.75</dc:description>
  <cp:lastModifiedBy>Валентина Яковлева</cp:lastModifiedBy>
  <cp:revision>5</cp:revision>
  <dcterms:created xsi:type="dcterms:W3CDTF">2023-02-27T13:17:07Z</dcterms:created>
  <dcterms:modified xsi:type="dcterms:W3CDTF">2026-04-16T06:09:06Z</dcterms:modified>
</cp:coreProperties>
</file>